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nt.longo\Documents\BILANCIO &amp; ACQUISTI ECONOMALI\08_PROGRAM. TRIENNALE\Aggiornamento Piano triennale degli investimenti 2025\"/>
    </mc:Choice>
  </mc:AlternateContent>
  <xr:revisionPtr revIDLastSave="0" documentId="8_{AE569F59-DEA1-4BF0-BF2A-08C12EED63A5}" xr6:coauthVersionLast="47" xr6:coauthVersionMax="47" xr10:uidLastSave="{00000000-0000-0000-0000-000000000000}"/>
  <bookViews>
    <workbookView xWindow="28680" yWindow="-120" windowWidth="29040" windowHeight="15720" tabRatio="456" firstSheet="1" activeTab="7" xr2:uid="{D025C821-942F-45E5-897F-942F5AFA939B}"/>
  </bookViews>
  <sheets>
    <sheet name="Scheda A" sheetId="1" r:id="rId1"/>
    <sheet name="Scheda B" sheetId="2" r:id="rId2"/>
    <sheet name="Scheda C" sheetId="3" r:id="rId3"/>
    <sheet name="Scheda D" sheetId="4" r:id="rId4"/>
    <sheet name="Scheda E" sheetId="5" r:id="rId5"/>
    <sheet name="Scheda F" sheetId="6" r:id="rId6"/>
    <sheet name="Scheda G" sheetId="7" r:id="rId7"/>
    <sheet name="Scheda H" sheetId="8" r:id="rId8"/>
    <sheet name="Scheda I" sheetId="9" r:id="rId9"/>
  </sheets>
  <definedNames>
    <definedName name="__xlnm.Print_Area" localSheetId="0">'Scheda A'!$A$1:$E$22</definedName>
    <definedName name="__xlnm.Print_Area" localSheetId="1">'Scheda B'!$A$1:$S$20</definedName>
    <definedName name="__xlnm.Print_Area" localSheetId="2">'Scheda C'!$A$1:$P$20</definedName>
    <definedName name="__xlnm.Print_Area" localSheetId="3">'Scheda D'!$A$1:$Z$166</definedName>
    <definedName name="__xlnm.Print_Area" localSheetId="4">'Scheda E'!$A$1:$K$59</definedName>
    <definedName name="__xlnm.Print_Area" localSheetId="5">'Scheda F'!$A$1:$F$19</definedName>
    <definedName name="_xlnm._FilterDatabase" localSheetId="3" hidden="1">'Scheda D'!$A$6:$AE$85</definedName>
    <definedName name="_xlnm._FilterDatabase" localSheetId="4" hidden="1">'Scheda E'!$A$7:$Z$74</definedName>
    <definedName name="_xlnm.Print_Area" localSheetId="0">'Scheda A'!$A$1:$E$22</definedName>
    <definedName name="_xlnm.Print_Area" localSheetId="1">'Scheda B'!$A$1:$S$20</definedName>
    <definedName name="_xlnm.Print_Area" localSheetId="2">'Scheda C'!$A$1:$P$20</definedName>
    <definedName name="_xlnm.Print_Area" localSheetId="3">'Scheda D'!$A$1:$Z$85</definedName>
    <definedName name="_xlnm.Print_Area" localSheetId="4">'Scheda E'!$A$1:$Y$81</definedName>
    <definedName name="_xlnm.Print_Area" localSheetId="5">'Scheda F'!$A$1:$F$19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9" i="8" l="1"/>
  <c r="P139" i="8"/>
  <c r="Q139" i="8"/>
  <c r="R139"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S131" i="8"/>
  <c r="S132" i="8"/>
  <c r="S133" i="8"/>
  <c r="S134" i="8"/>
  <c r="S135" i="8"/>
  <c r="S136" i="8"/>
  <c r="S137" i="8"/>
  <c r="S138" i="8"/>
  <c r="S7" i="8"/>
  <c r="S139" i="8" s="1"/>
  <c r="E13" i="7" l="1"/>
  <c r="E12" i="7"/>
  <c r="E11" i="7"/>
  <c r="E9" i="7"/>
  <c r="E8" i="7"/>
  <c r="D14" i="7"/>
  <c r="X72" i="4"/>
  <c r="V72" i="4"/>
  <c r="Q60" i="5"/>
  <c r="M60" i="5"/>
  <c r="M42" i="5"/>
  <c r="M40" i="5"/>
  <c r="M39" i="5"/>
  <c r="M15" i="5"/>
  <c r="Q9" i="5"/>
  <c r="M11" i="5"/>
  <c r="M9" i="5"/>
  <c r="R13" i="4"/>
  <c r="M14" i="5"/>
  <c r="M13" i="5"/>
  <c r="U41" i="4"/>
  <c r="Q12" i="4"/>
  <c r="U12" i="4"/>
  <c r="S12" i="4"/>
  <c r="R49" i="4"/>
  <c r="S48" i="4"/>
  <c r="U48" i="4"/>
  <c r="U44" i="4"/>
  <c r="Q45" i="4"/>
  <c r="M38" i="5"/>
  <c r="R45" i="4"/>
  <c r="Q40" i="4"/>
  <c r="M37" i="5"/>
  <c r="R40" i="4"/>
  <c r="Q37" i="4"/>
  <c r="M34" i="5"/>
  <c r="R37" i="4"/>
  <c r="U37" i="4"/>
  <c r="Q34" i="5"/>
  <c r="Q36" i="4"/>
  <c r="U36" i="4"/>
  <c r="Q33" i="5"/>
  <c r="R36" i="4"/>
  <c r="Q28" i="4"/>
  <c r="M25" i="5"/>
  <c r="R28" i="4"/>
  <c r="Q27" i="4"/>
  <c r="M24" i="5"/>
  <c r="R27" i="4"/>
  <c r="Q26" i="4"/>
  <c r="M23" i="5"/>
  <c r="R26" i="4"/>
  <c r="Q25" i="4"/>
  <c r="M22" i="5"/>
  <c r="R25" i="4"/>
  <c r="R23" i="4"/>
  <c r="Q23" i="4"/>
  <c r="U23" i="4"/>
  <c r="Q20" i="5"/>
  <c r="R21" i="4"/>
  <c r="Q21" i="4"/>
  <c r="U21" i="4"/>
  <c r="Q18" i="5"/>
  <c r="M18" i="5"/>
  <c r="S8" i="4"/>
  <c r="E16" i="1"/>
  <c r="U69" i="4"/>
  <c r="N61" i="5"/>
  <c r="O61" i="5"/>
  <c r="P61" i="5"/>
  <c r="Q41" i="5"/>
  <c r="Q17" i="5"/>
  <c r="Q16" i="5"/>
  <c r="R39" i="4"/>
  <c r="R38" i="4"/>
  <c r="R35" i="4"/>
  <c r="R34" i="4"/>
  <c r="R33" i="4"/>
  <c r="R32" i="4"/>
  <c r="R31" i="4"/>
  <c r="U10" i="4"/>
  <c r="U13" i="4"/>
  <c r="Q14" i="5"/>
  <c r="S68" i="4"/>
  <c r="S67" i="4"/>
  <c r="S66" i="4"/>
  <c r="S65" i="4"/>
  <c r="S64" i="4"/>
  <c r="S63" i="4"/>
  <c r="S62" i="4"/>
  <c r="S61" i="4"/>
  <c r="S60" i="4"/>
  <c r="S59" i="4"/>
  <c r="S58" i="4"/>
  <c r="S57" i="4"/>
  <c r="S56" i="4"/>
  <c r="S55" i="4"/>
  <c r="S54" i="4"/>
  <c r="S53" i="4"/>
  <c r="U18" i="4"/>
  <c r="U50" i="4"/>
  <c r="U14" i="4"/>
  <c r="U49" i="4"/>
  <c r="U43" i="4"/>
  <c r="U42" i="4"/>
  <c r="Q24" i="4"/>
  <c r="U24" i="4"/>
  <c r="Q21" i="5"/>
  <c r="M21" i="5"/>
  <c r="Q22" i="4"/>
  <c r="M19" i="5"/>
  <c r="U22" i="4"/>
  <c r="Q19" i="5"/>
  <c r="U51" i="4"/>
  <c r="Q42" i="5"/>
  <c r="B16" i="1"/>
  <c r="C16" i="1"/>
  <c r="D16" i="1"/>
  <c r="E9" i="1"/>
  <c r="AA9" i="4"/>
  <c r="U47" i="4"/>
  <c r="Q40" i="5"/>
  <c r="U20" i="4"/>
  <c r="U16" i="4"/>
  <c r="U19" i="4"/>
  <c r="U46" i="4"/>
  <c r="Q39" i="5"/>
  <c r="T15" i="4"/>
  <c r="U15" i="4"/>
  <c r="E10" i="1"/>
  <c r="E11" i="1"/>
  <c r="E13" i="1"/>
  <c r="E14" i="1"/>
  <c r="E15" i="1"/>
  <c r="P72" i="4"/>
  <c r="U40" i="4"/>
  <c r="Q37" i="5"/>
  <c r="U27" i="4"/>
  <c r="Q24" i="5"/>
  <c r="U28" i="4"/>
  <c r="Q25" i="5"/>
  <c r="M20" i="5"/>
  <c r="M33" i="5"/>
  <c r="U25" i="4"/>
  <c r="Q22" i="5"/>
  <c r="Q13" i="5"/>
  <c r="Q72" i="4"/>
  <c r="U26" i="4"/>
  <c r="Q23" i="5"/>
  <c r="U45" i="4"/>
  <c r="Q38" i="5"/>
  <c r="R72" i="4"/>
  <c r="M61" i="5"/>
  <c r="S72" i="4"/>
  <c r="T72" i="4"/>
  <c r="U72" i="4"/>
  <c r="Q11" i="5"/>
  <c r="Q61" i="5"/>
  <c r="E10" i="7" l="1"/>
  <c r="B14" i="7"/>
  <c r="E7" i="7"/>
  <c r="C14" i="7"/>
  <c r="E14" i="7" l="1"/>
</calcChain>
</file>

<file path=xl/sharedStrings.xml><?xml version="1.0" encoding="utf-8"?>
<sst xmlns="http://schemas.openxmlformats.org/spreadsheetml/2006/main" count="2810" uniqueCount="901">
  <si>
    <t>QUADRO DELLE RISORSE NECESSARIE ALLA REALIZZAZIONE DEL PROGRAMMA</t>
  </si>
  <si>
    <t>TIPOLOGIA RISORSE</t>
  </si>
  <si>
    <t>Arco temporale di validità del programma</t>
  </si>
  <si>
    <t>Disponibilità finanziaria</t>
  </si>
  <si>
    <t>Importo Totale</t>
  </si>
  <si>
    <t>risorse derivanti da entrate aventi destinazione vincolata per legge</t>
  </si>
  <si>
    <t>risorse derivanti da entrate acquisite mediante contrazione di mutuo</t>
  </si>
  <si>
    <t>risorse acquisite mediante apporti di capitali privati</t>
  </si>
  <si>
    <t>stanziamenti di bilancio</t>
  </si>
  <si>
    <t>finanziamenti acquisibili ai sensi dell'articolo 3 del decreto-legge 31 ottobre 1990, n. 310, convertito con modificazioni dalla legge 22 dicembre 1990, n. 403</t>
  </si>
  <si>
    <t>Altra tipologia</t>
  </si>
  <si>
    <t>Totale</t>
  </si>
  <si>
    <t>Il referente del programma</t>
  </si>
  <si>
    <t xml:space="preserve"> </t>
  </si>
  <si>
    <t>ELENCO DELLE OPERE INCOMPIUTE</t>
  </si>
  <si>
    <t>Elenco delle Opere Incompiute</t>
  </si>
  <si>
    <t>CUP (1)</t>
  </si>
  <si>
    <t>Descrizione Opera</t>
  </si>
  <si>
    <t>Determinazioni dell'amministrazione</t>
  </si>
  <si>
    <t>ambito di interesse dell'opera</t>
  </si>
  <si>
    <t>anno ultimo quadro economico approvato</t>
  </si>
  <si>
    <t>Importo complessivo dell'intervento (2)</t>
  </si>
  <si>
    <t>Importo complessivo lavori (2)</t>
  </si>
  <si>
    <t>Oneri necessari per l'ultimazione dei lavori</t>
  </si>
  <si>
    <t>Importo ultimo SAL</t>
  </si>
  <si>
    <t>Percentuale avanzamento lavori (3)</t>
  </si>
  <si>
    <t>Causa per la quale l'opera è incompiuta</t>
  </si>
  <si>
    <t>L'opera è attualmente fruibile, anche parzialmente, dalla collettività?</t>
  </si>
  <si>
    <t>Stato di realizzazione ex comma 2 art. 1, D.M. 42/2013</t>
  </si>
  <si>
    <t>Possibile utilizzo ridimensionato dell'Opera</t>
  </si>
  <si>
    <t>Destinazione d'uso</t>
  </si>
  <si>
    <t xml:space="preserve"> Cessione a titolo di corrispettivo per la realizzazione di altra opera pubblica ai sensi dell’articolo 191 del Codice</t>
  </si>
  <si>
    <t>Vendita ovvero demolizione (4)</t>
  </si>
  <si>
    <t>Parte di infrastruttura di rete</t>
  </si>
  <si>
    <t>somma</t>
  </si>
  <si>
    <t xml:space="preserve">ELENCO DEGLI IMMOBILI DISPONIBILI </t>
  </si>
  <si>
    <t>Codice univoco immobile (1)</t>
  </si>
  <si>
    <t>Riferimento CUI intervento (2)</t>
  </si>
  <si>
    <t>Riferimento CUP Opera Incompiuta (3)</t>
  </si>
  <si>
    <t>Descrizione immobile</t>
  </si>
  <si>
    <t>Codice Istat</t>
  </si>
  <si>
    <t>localizzazione - CODICE NUTS</t>
  </si>
  <si>
    <t>già incluso in programma di dismissione di cui art. 27, D.L. 201/2011, convertito dalla L. 214/2011</t>
  </si>
  <si>
    <t>Tipo disponibilità se immobile derivante da Opera Incompiuta di cui si è dichiarata l'insussistenza dell'interesse</t>
  </si>
  <si>
    <t>Valore Stimato</t>
  </si>
  <si>
    <t>Reg</t>
  </si>
  <si>
    <t>Prov</t>
  </si>
  <si>
    <t>Com</t>
  </si>
  <si>
    <t>Primo anno</t>
  </si>
  <si>
    <t>Secondo anno</t>
  </si>
  <si>
    <t>Terzo anno</t>
  </si>
  <si>
    <t>Cod. Int. Amm.ne (2)</t>
  </si>
  <si>
    <t>Codice CUP (3)</t>
  </si>
  <si>
    <t>Annualità nella quale si prevede di dare avvio alla procedura di affidamento</t>
  </si>
  <si>
    <t>Responsabile del procedimento           (4)</t>
  </si>
  <si>
    <t>lotto funzionale (5)</t>
  </si>
  <si>
    <t>lavoro complesso (6)</t>
  </si>
  <si>
    <t>codice ISTAT</t>
  </si>
  <si>
    <t>localizzazione - codice NUTS</t>
  </si>
  <si>
    <t>Tipologia</t>
  </si>
  <si>
    <t>Settore e sottosettore intervento</t>
  </si>
  <si>
    <t>Descrizione dell'intervento</t>
  </si>
  <si>
    <t>Livello di priorità (7)</t>
  </si>
  <si>
    <t>STIMA DEI COSTI DELL'INTERVENTO (8)</t>
  </si>
  <si>
    <t>Intervento aggiunto o variato a seguito di modifica programma (12)</t>
  </si>
  <si>
    <t>2023</t>
  </si>
  <si>
    <t>2024</t>
  </si>
  <si>
    <t>Costi su annualità successive</t>
  </si>
  <si>
    <t>Importo complessivo (9)</t>
  </si>
  <si>
    <t>Valore degli eventuali immobili di cui alla scheda C collegati all'intervento (10)</t>
  </si>
  <si>
    <t xml:space="preserve">Scadenza temporale ultima per l'utilizzo dell'eventuale finanziamento derivante da contrazione di mutuo </t>
  </si>
  <si>
    <t>Apporto di capitale privato (11)</t>
  </si>
  <si>
    <t>fonte finanziamento</t>
  </si>
  <si>
    <t>Importo</t>
  </si>
  <si>
    <t>no</t>
  </si>
  <si>
    <t>Note</t>
  </si>
  <si>
    <t>(1) Numero intervento = cf amministrazione + prima annualità del primo programma nel quale l'intervento è stato inserito + progressivo di 5 cifre della prima annualità del primo programma</t>
  </si>
  <si>
    <t>(2) Numero interno liberamente indicato dall'amministrazione in base a proprio sistema di codifica</t>
  </si>
  <si>
    <t>(3) Indica il CUP (cfr. articolo 3, comma 5)</t>
  </si>
  <si>
    <t>(7) Indica il livello di priorità di cui all'articolo 3 commi 11, 12 e 13</t>
  </si>
  <si>
    <t>(8) Ai sensi dell'art. 4, comma 6, in caso di demolizione di opera incompiuta l'importo comprende gli oneri per lo smantellamento dell'opera e per la rinaturalizzazione, riqualificazione ed eventuale bonifica del sito</t>
  </si>
  <si>
    <t>(9) Importo complessivo ai sensi dell'articolo 3, comma 6, ivi incluse le spese eventualmente sostenute antecedentemente alla prima annualità</t>
  </si>
  <si>
    <t>(10) Riporta il valore dell'eventuale immobile trasferito di cui al corrispondente immobile indicato nella scheda C</t>
  </si>
  <si>
    <t>(11) Riportare l’importo del capitale privato come quota parte del costo totale</t>
  </si>
  <si>
    <t>Tabella D.1</t>
  </si>
  <si>
    <t xml:space="preserve">Cfr. Classificazione Sistema CUP: codice tipologia intervento per natura intervento 03= realizzazione di lavori pubblici (opere e impiantistica) </t>
  </si>
  <si>
    <t>Ulteriori dati (campi da compilare non visualizzate nel Programma triennale)</t>
  </si>
  <si>
    <t>Tabella D.2</t>
  </si>
  <si>
    <t>Codice fiscale del responsabile del procedimento</t>
  </si>
  <si>
    <t>formato cf</t>
  </si>
  <si>
    <t>Cfr. Classificazione Sistema CUP: codice settore e sottosettore intervento</t>
  </si>
  <si>
    <t>Quadro delle risorse necessarie per la realizzazione dell'intervento</t>
  </si>
  <si>
    <t>tipologia di risorse</t>
  </si>
  <si>
    <t>primo anno</t>
  </si>
  <si>
    <t>secondo anno</t>
  </si>
  <si>
    <t>terzo anno</t>
  </si>
  <si>
    <t>annualità successive</t>
  </si>
  <si>
    <t>Tabella D.3</t>
  </si>
  <si>
    <t>importo</t>
  </si>
  <si>
    <t>1. priorità massima</t>
  </si>
  <si>
    <t>2. priorità media</t>
  </si>
  <si>
    <t>3. priorità minima</t>
  </si>
  <si>
    <t>finanziamenti ai sensi dell'articolo 3 del D.L. 310/1990, convertito dalla L. 403/1990</t>
  </si>
  <si>
    <t>Tabella D.4</t>
  </si>
  <si>
    <t>1. finanza di progetto</t>
  </si>
  <si>
    <t>2. concessione di costruzione e gestione</t>
  </si>
  <si>
    <t>3. sponsorizzazione</t>
  </si>
  <si>
    <t>4. società partecipate o di scopo</t>
  </si>
  <si>
    <t>5. locazione finanziaria</t>
  </si>
  <si>
    <t>6. altro</t>
  </si>
  <si>
    <t>Tabella D.5</t>
  </si>
  <si>
    <t>1. modifica ex art. 5, comma 9, lettera b)</t>
  </si>
  <si>
    <t>2. modifica ex art. 5, comma 9, lettera c)</t>
  </si>
  <si>
    <t>3. modifica ex art. 5, comma 9, lettera d)</t>
  </si>
  <si>
    <t>4. modifica ex art. 5, comma 9, lettera e)</t>
  </si>
  <si>
    <t>5. modifica ex art. 5, comma 11</t>
  </si>
  <si>
    <t>INTERVENTI RICOMPRESI NELL'ELENCO ANNUALE</t>
  </si>
  <si>
    <t>CUP</t>
  </si>
  <si>
    <t>DESCRIZIONE INTERVENTO</t>
  </si>
  <si>
    <t>IMPORTO INTERVENTO</t>
  </si>
  <si>
    <t>Livello di priorità</t>
  </si>
  <si>
    <t>LIVELLO DI PROGETTAZIONE</t>
  </si>
  <si>
    <t xml:space="preserve"> ELENCO DEGLI INTERVENTI PRESENTI NELL'ELENCO ANNUALE DEL PRECEDENTE PROGRAMMA TRIENNALE </t>
  </si>
  <si>
    <t xml:space="preserve">E NON RIPROPOSTI E NON AVVIATI  </t>
  </si>
  <si>
    <t>CODICE UNICO INTERVENTO - CUI</t>
  </si>
  <si>
    <t>motivo per il quale l'intervento non è riproposto</t>
  </si>
  <si>
    <t>DELL'AMMINISTRAZIONE: ASL LATINA</t>
  </si>
  <si>
    <t>ITE44</t>
  </si>
  <si>
    <t>059</t>
  </si>
  <si>
    <t>Legge n. 232 del 11/12/2016 –  Ospedale del Golfo</t>
  </si>
  <si>
    <t xml:space="preserve">Realizzazione Residenza Sanitaria Assistenziale presso il Presidio “San Carlo” di Sezze- DGR 476/2021 </t>
  </si>
  <si>
    <t>Realizzazione Residenza Sanitaria Assistenziale presso il Presidio “Di Liegro” di Gaeta- DGR 476/2021</t>
  </si>
  <si>
    <t>2025</t>
  </si>
  <si>
    <t>L01684950593202300003</t>
  </si>
  <si>
    <t>L01684950593202300018</t>
  </si>
  <si>
    <t>L01684950593202300020</t>
  </si>
  <si>
    <t>L01684950593202300024</t>
  </si>
  <si>
    <t>L01684950593202300023</t>
  </si>
  <si>
    <t>L01684950593202300025</t>
  </si>
  <si>
    <t>L01684950593202300026</t>
  </si>
  <si>
    <t>L01684950593202300027</t>
  </si>
  <si>
    <t>L01684950593202300028</t>
  </si>
  <si>
    <t>L01684950593202300029</t>
  </si>
  <si>
    <t>L01684950593202300030</t>
  </si>
  <si>
    <t>L01684950593202300031</t>
  </si>
  <si>
    <t>L01684950593202300032</t>
  </si>
  <si>
    <t>L01684950593202300033</t>
  </si>
  <si>
    <t>L01684950593202300034</t>
  </si>
  <si>
    <t>L01684950593202300042</t>
  </si>
  <si>
    <t>DELL'AMMINISTRAZIONE : ASL LATINA</t>
  </si>
  <si>
    <t>L01684950593202300019</t>
  </si>
  <si>
    <t>L01684950593202300021</t>
  </si>
  <si>
    <t>L01684950593202300022</t>
  </si>
  <si>
    <t>M6.C1 – 1.1 Case della comunità e presa in carico della persona -CDC di Aprilia</t>
  </si>
  <si>
    <t>M6.C1 – 1.1 Case della comunità e presa in carico della persona -CDC di Cisterna di Latina</t>
  </si>
  <si>
    <t>M6.C1 – 1.1 Case della comunità e presa in carico della persona -CDC di Borgo Sabotino</t>
  </si>
  <si>
    <t xml:space="preserve">M6.C1 – 1.1 Case della comunità e presa in carico della persona -CDC di Latina </t>
  </si>
  <si>
    <t>M6.C1 – 1.1 Case della comunità e presa in carico della persona -CDC Latina Scalo</t>
  </si>
  <si>
    <t>M6.C1 – 1.1 Case della comunità e presa in carico della persona -CDC di Pontinia</t>
  </si>
  <si>
    <t>M6.C1 – 1.1 Case della comunità e presa in carico della persona -CDC di Sabaudia</t>
  </si>
  <si>
    <t>M6.C1 – 1.1 Case della comunità e presa in carico della persona -CDC di Sezze</t>
  </si>
  <si>
    <t>M6.C1 – 1.1 Case della comunità e presa in carico della persona -CDC San Felice Circeo</t>
  </si>
  <si>
    <t>M6.C1 – 1.1 Case della comunità e presa in carico della persona -CDC Sperlonga</t>
  </si>
  <si>
    <t>M6.C1 – 1.1 Case della comunità e presa in carico della persona -CDC Terracina</t>
  </si>
  <si>
    <t>M6.C1 – 1.1 Case della comunità e presa in carico della persona -CDC Formia</t>
  </si>
  <si>
    <t>M6.C1 – 1.1 Case della comunità e presa in carico della persona -CDC Gaeta</t>
  </si>
  <si>
    <t>M6.C1 – 1.1 Case della comunità e presa in carico della persona -CDC Minturno</t>
  </si>
  <si>
    <t>M6.C1 – 1.1 Case della comunità e presa in carico della persona -CDC Santi Cosma e Damiano</t>
  </si>
  <si>
    <t>M6.C1 – 1.3. Rafforzamento dell’assistenza sanitaria intermedia e delle sue strutture (Ospedali di Comunità)-ODC Cori</t>
  </si>
  <si>
    <t>M6.C1 – 1.3. Rafforzamento dell’assistenza sanitaria intermedia e delle sue strutture (Ospedali di Comunità)-ODC Sezze</t>
  </si>
  <si>
    <t>M6.C1 – 1.3. Rafforzamento dell’assistenza sanitaria intermedia e delle sue strutture (Ospedali di Comunità)-ODC Gaeta</t>
  </si>
  <si>
    <t>M6.C1 – 1.3. Rafforzamento dell’assistenza sanitaria intermedia e delle sue strutture (Ospedali di Comunità)-ODC Minturno</t>
  </si>
  <si>
    <t>M6.C2 – 1.2. Verso un nuovo ospedale sicuro e sostenibile-Intervento per la sicurezza sismica - Ospedale S.M. Goretti di Latina</t>
  </si>
  <si>
    <t>E18I22000080006</t>
  </si>
  <si>
    <t>E58I22000040006</t>
  </si>
  <si>
    <t>E22C22000030006</t>
  </si>
  <si>
    <t>E28I22000050006</t>
  </si>
  <si>
    <t>E28I22000060006</t>
  </si>
  <si>
    <t>E88I22000040006</t>
  </si>
  <si>
    <t>E68I22000070006</t>
  </si>
  <si>
    <t>E18I22000090006</t>
  </si>
  <si>
    <t>E72C22000060006</t>
  </si>
  <si>
    <t>E32C22000050006</t>
  </si>
  <si>
    <t>E58I22000050006</t>
  </si>
  <si>
    <t>E88I22000050006</t>
  </si>
  <si>
    <t>E98I22000020006</t>
  </si>
  <si>
    <t>E58I22000060006</t>
  </si>
  <si>
    <t>E88I22000060006</t>
  </si>
  <si>
    <t>E18I22000050006</t>
  </si>
  <si>
    <t>E98I22000000006</t>
  </si>
  <si>
    <t>E58I22000020006</t>
  </si>
  <si>
    <t>E28I22000070006</t>
  </si>
  <si>
    <t>E17H21001140002</t>
  </si>
  <si>
    <t>E97H21001300002</t>
  </si>
  <si>
    <t>Realizzazione Casa della Salute di Gaeta DGR 753/2017</t>
  </si>
  <si>
    <t>ex art. 20 Legge 67/88 – III Fase - Stralcio I.A. - Scheda n 56 DGR 861/2017-“Interventi di manutenzione straordinaria per l'adeguamento e messa a norma antincendio del P.O. Goretti di Latina e P.O. Dono Svizzero di Formia”</t>
  </si>
  <si>
    <t>E57H21002010002</t>
  </si>
  <si>
    <t>E14E21003740002</t>
  </si>
  <si>
    <t>E67H21005340002</t>
  </si>
  <si>
    <t>DGR 671/2020 - D.L. n. 34/2020, convertito in legge dall¿art. 1 della L. n. 77/2020. Lotto geografico Lazio area territoriale Latina Sub-lotto prestazionale 2 -Intervento n. 1 – n. 16 p.l. Terapia Intensiva P.O. Goretti di Latina</t>
  </si>
  <si>
    <t>DGR 671/2020 - D.L. n. 34/2020, convertito in legge dall¿art. 1 della L. n. 77/2020. Lotto geografico Lazio area territoriale Latina Sub-lotto prestazionale 2-Intervento n. 3 – n. 2 p.l. Terapia Sub Intensiva P.O. Dono Svizzero di Formia</t>
  </si>
  <si>
    <t>DGR 671/2020 - D.L. n. 34/2020, convertito in legge dall¿art. 1 della L. n. 77/2020. Lotto geografico Lazio area territoriale Latina Sub-lotto prestazionale 2-Intervento n. 5 – Adeguamento percorsi Covid P.O. Fiorini di Terracina</t>
  </si>
  <si>
    <t>E82C22000180001</t>
  </si>
  <si>
    <t>E16G20000010003</t>
  </si>
  <si>
    <t>E22C22000190001</t>
  </si>
  <si>
    <t>E52C22000270001</t>
  </si>
  <si>
    <t xml:space="preserve"> -RSA CISTERNA DI LATINA</t>
  </si>
  <si>
    <t>Numero int+A4:X24ervento CUI (1)</t>
  </si>
  <si>
    <t>E68I22000060006</t>
  </si>
  <si>
    <t>IMPORTO ANNUALITA'</t>
  </si>
  <si>
    <t>FINALITA'</t>
  </si>
  <si>
    <t>LIVELLO PRIORITA'</t>
  </si>
  <si>
    <t>CONFORMITA' URBANISTICA</t>
  </si>
  <si>
    <t>VERIFICA VINCOLI AMBIENTALI</t>
  </si>
  <si>
    <t>asl latina             codice ausa 185123</t>
  </si>
  <si>
    <t>MIS</t>
  </si>
  <si>
    <t>ADN</t>
  </si>
  <si>
    <t>30111</t>
  </si>
  <si>
    <t>30153</t>
  </si>
  <si>
    <t>30150</t>
  </si>
  <si>
    <t>07</t>
  </si>
  <si>
    <t>01</t>
  </si>
  <si>
    <t>09</t>
  </si>
  <si>
    <t>04</t>
  </si>
  <si>
    <t>Moduli prefabbricati ad uso ambulatorio da installare presso il P.O. S.M. Goretti Latina</t>
  </si>
  <si>
    <t xml:space="preserve">Lavori di manutenzione edile </t>
  </si>
  <si>
    <t>L01684950593202300015</t>
  </si>
  <si>
    <t>Legge n.160 del 27/12//2019,  Legge 67/88 art.20 Nuovo Ospedale di Latina</t>
  </si>
  <si>
    <t>(Ing. Cesare Rinaldi)</t>
  </si>
  <si>
    <t>2026</t>
  </si>
  <si>
    <t xml:space="preserve">risorse derivanti da trasferimento di immobili </t>
  </si>
  <si>
    <t xml:space="preserve">immobili disponibili </t>
  </si>
  <si>
    <t>contr importo</t>
  </si>
  <si>
    <t>ex art. 20 Legge 67/88 – III Fase -  Stralcio I.B.1-7 Interventi di manutenzione straordinaria, adeguamento e riorganizzazione dell'Ospedale S. Maria Goretti di Latina.</t>
  </si>
  <si>
    <t>Ing. Marco Di Vito</t>
  </si>
  <si>
    <t>Ing. Cesare Rinaldi</t>
  </si>
  <si>
    <t>Ing. Silvio Sicignano</t>
  </si>
  <si>
    <t>Tabella D5</t>
  </si>
  <si>
    <t>(4) Riportare nome e cognome del responsabile unico del progetto</t>
  </si>
  <si>
    <t>(5) Indica se lotto funzionale secondo la definizione di cui all’art. 3, comma 1, lettera s), dell'Allegato I.1 al codice</t>
  </si>
  <si>
    <t>(6) Indica se lavoro complesso di cui all’art. 2, comma 1, lettera d), dell'Allegato I.1 al codice</t>
  </si>
  <si>
    <t>(12) Indica se l'intervento è stato aggiunto o stato modificato a seguito di modifica in corso d'anno ai sensi dell'art. 5, commi 9 e 11. Tale campo, come la relativa nota e tabella, compaiono solo in caso di modifica del programma</t>
  </si>
  <si>
    <t>Responsabile unico del progetto</t>
  </si>
  <si>
    <t>risorse derivanti da trasferimento di immobili ex art. 202, del codice</t>
  </si>
  <si>
    <t>lavori di ampliamento ed adeguamento normativo pronto soccorso goretti di Latina</t>
  </si>
  <si>
    <t>E25F22001300002</t>
  </si>
  <si>
    <t>Responsabile unico del progetto           (4)</t>
  </si>
  <si>
    <t xml:space="preserve">CENTRALE DI COMMITTENZA O SOGGETTO AGGREGATORE AL QUALE SI INTENDE DELEGARE LA PROCEDURA DI AFFIDAMENTO </t>
  </si>
  <si>
    <t>codice AUSA</t>
  </si>
  <si>
    <t>denominazione</t>
  </si>
  <si>
    <t>(*) Tale campo compare solo in caso di modifica del programma</t>
  </si>
  <si>
    <t>Tabella E.1</t>
  </si>
  <si>
    <t>ADN-Adeguamento normativo</t>
  </si>
  <si>
    <t>AMB-Qualità ambientale</t>
  </si>
  <si>
    <t>COP-Completamento opera incompiuta</t>
  </si>
  <si>
    <t>CPA-Conservazione del patrimonio</t>
  </si>
  <si>
    <t>MIS-Miglioramento e incremento di servizio</t>
  </si>
  <si>
    <t>URB-Qualità urbana</t>
  </si>
  <si>
    <t>VAB-Valorizzazione beni vincolati</t>
  </si>
  <si>
    <t>DEM-Demolizione opera incompiuta</t>
  </si>
  <si>
    <t>DEOP-Demolizione opere presistenti e non piu utilizzabili</t>
  </si>
  <si>
    <t>Tabella E.2</t>
  </si>
  <si>
    <t>2. progetto di fattibilità tecnico economica:"documento finale"</t>
  </si>
  <si>
    <t>1. progetto di fattibilità tecnico economica:"documento di fattibilità delle alternative progettuali"</t>
  </si>
  <si>
    <t>3. progetto esecutivo</t>
  </si>
  <si>
    <t>INTERVENTO AGGIUNTO O VARIATO A SEGUITO DI MODIFICA DEL PROGRAMMA</t>
  </si>
  <si>
    <t>Breve descrizione dei motivi</t>
  </si>
  <si>
    <t>trasferimento immobile a titolo corrispettivo ex  art. 202 comma 1 lett. a) del codice</t>
  </si>
  <si>
    <t>Note:</t>
  </si>
  <si>
    <t>(1) Codice obbligatorio: numero immobile = cf amministrazione + prima annualità del primo programma nel quale l'immobile è stato inserito + lettera "i" ad identificare l'oggetto immobile e distinguerlo dall'intervento di cui al codice CUI + progressivo di 5 cifre</t>
  </si>
  <si>
    <t>(2) Riportare il codice CUI dell'intervento (nel caso in cui il CUP non sia previsto obbligatoriamente) al quale la cessione dell'immobile è associata; non indicare alcun codice nel caso in cui si proponga la semplice alienazione</t>
  </si>
  <si>
    <t>(3) Se derivante da opera incompiuta riportare il relativo codice CUP</t>
  </si>
  <si>
    <t>Tabella C.1</t>
  </si>
  <si>
    <t>1. no</t>
  </si>
  <si>
    <t>2. parziale</t>
  </si>
  <si>
    <t>3. totale</t>
  </si>
  <si>
    <t>Tabella C.2</t>
  </si>
  <si>
    <t>2. sì, cessione</t>
  </si>
  <si>
    <t>3. sì, in diritto di godimento, a titolo di contributo, la cui utilizzazione sia strumentale e tecnicamente connessa all'opera da affidare in concessione</t>
  </si>
  <si>
    <t>Tabella C.3</t>
  </si>
  <si>
    <t>2. sì come valorizzazione</t>
  </si>
  <si>
    <t>3. sì, come alienazione</t>
  </si>
  <si>
    <t>Tabella C.4</t>
  </si>
  <si>
    <t>1. cessione della titolarità dell'opera ad altro ente pubblico</t>
  </si>
  <si>
    <t>2. cessione della titolarità dell'opera a soggetto esercente una funzione pubblica</t>
  </si>
  <si>
    <t>3. vendita al mercato privato</t>
  </si>
  <si>
    <t>(1) Indica il CUP del progetto di investimento nel quale l'opera incompiuta rientra: è obbligatorio per tutti i progetti avviati dal 1° gennaio 2003</t>
  </si>
  <si>
    <t>(2) Importo riferito all'ultimo quadro economico approvato</t>
  </si>
  <si>
    <t>(3) Percentuale di avanzamento dei lavori rispetto all'ultimo progetto approvato</t>
  </si>
  <si>
    <t>(4) ln caso di vendita l'immobile deve essere riportato nell'elenco di cui alla scheda C; in caso di demolizione l'intervento deve essere riportato fra gli interventi del programma di cui alla scheda D</t>
  </si>
  <si>
    <t>Tabella B.1</t>
  </si>
  <si>
    <t>a) è stata dichiarata l'insussistenza dell'interesse pubblico al completamento e alla fruibilità dell'opera</t>
  </si>
  <si>
    <t>b) si intende riprendere l'esecuzione dell'opera per il cui completamento non sono necessari finanziamenti aggiuntivi</t>
  </si>
  <si>
    <t>c) si intende riprendere l'esecuzione dell'opera avendo già reperito i necessari finanziamenti aggiuntivi</t>
  </si>
  <si>
    <t>d) si intende riprendere l'esecuzione dell'opera una volta reperiti i necessari finanziamenti aggiuntivi</t>
  </si>
  <si>
    <t>Tabella B.2</t>
  </si>
  <si>
    <t>a) nazionale</t>
  </si>
  <si>
    <t>b) regionale</t>
  </si>
  <si>
    <t>Tabella B.3</t>
  </si>
  <si>
    <t>a) mancanza di fondi</t>
  </si>
  <si>
    <t>b1) cause tecniche: protrarsi di circostanze speciali che hanno determinato la sospensione dei lavori e/o l'esigenza di una variante progettuale</t>
  </si>
  <si>
    <t>b2) cause tecniche: presenza di contenzioso</t>
  </si>
  <si>
    <t>c) sopravvenute nuove norme tecniche o disposizioni di legge</t>
  </si>
  <si>
    <t>d) liquidazione giudiziale, liquidazione coatta e concordato preventivo dell'impresa appaltatrice, risoluzione del contratto, o recesso dal contratto ai sensi delle vigenti disposizioni in materia di antimafia</t>
  </si>
  <si>
    <t>e) mancato interesse al completamento da parte della stazione appaltante, dell'ente aggiudicatore o di altro soggetto aggiudicatore</t>
  </si>
  <si>
    <t>Tabella B.4</t>
  </si>
  <si>
    <t>a) i lavori di realizzazione, avviati, risultano interrotti oltre il termine contrattualmente previsto per l'ultimazione (art 1, comma 2, lettera a), DM n. 42/2013)</t>
  </si>
  <si>
    <t>b) i lavori di realizzazione, avviati, risultano interrotti oltre il termine contrattualmente previsto per l'ultimazione non sussistendo allo stato, le condizioni di riavvio degli stessi (art. 1, comma 2, lettera b), DM 42/2013)</t>
  </si>
  <si>
    <t>c) i lavori di realizzazione, ultimati, non sono stati collaudati nel termine previsto in quanto l'opera non risulta rispondente a tutti i requisiti previsti dal capitolato e dal relativo progetto esecutivo come accertato nel corso delle operazioni di collaudo (art 1, comma 2. lettera c). DM 42/2013)</t>
  </si>
  <si>
    <t>Tabella B.5</t>
  </si>
  <si>
    <t>a) prevista in progetto</t>
  </si>
  <si>
    <t>b) diversa da quella prevista in progetto</t>
  </si>
  <si>
    <t>Ulteriori dati (campi da compilare resi disponibili in banca dati ma non visualizzati nel Programma triennale)</t>
  </si>
  <si>
    <t>Descrizione dell'opera</t>
  </si>
  <si>
    <t>Dimensionamento dell'intervento (unità di misura)</t>
  </si>
  <si>
    <t>Dimensionamento dell'intervento (valore)</t>
  </si>
  <si>
    <t>L’opera risulta rispondente a tutti i requisiti del capitolato si/no</t>
  </si>
  <si>
    <t>L’opera risulta rispondente a tutti i requisiti dell’ultimo progetto approvato si/no</t>
  </si>
  <si>
    <t>Fonti di finanziamento (se intervento di completamento non incluso in scheda D)</t>
  </si>
  <si>
    <t>Sponsorizzazione si/no</t>
  </si>
  <si>
    <t>Finanza di progetto si/no</t>
  </si>
  <si>
    <t>Costo progetto importo</t>
  </si>
  <si>
    <t>Finanziamento assegnato importo</t>
  </si>
  <si>
    <t>Tipologia copertura finanziaria</t>
  </si>
  <si>
    <t>Statale</t>
  </si>
  <si>
    <t>Regionale</t>
  </si>
  <si>
    <t>Provinciale</t>
  </si>
  <si>
    <t>Comunale</t>
  </si>
  <si>
    <t>Altra pubblica</t>
  </si>
  <si>
    <t>Privata</t>
  </si>
  <si>
    <t>Dell’Unione europea si/no</t>
  </si>
  <si>
    <t>si/no</t>
  </si>
  <si>
    <t>Il referente del programma lavori</t>
  </si>
  <si>
    <t>2</t>
  </si>
  <si>
    <t>59011</t>
  </si>
  <si>
    <t>E24E22000820003</t>
  </si>
  <si>
    <t>E24E22000830003</t>
  </si>
  <si>
    <t>lavori di ampliamento pronto soccorso Dono Svizzero di Formia</t>
  </si>
  <si>
    <t xml:space="preserve"> E25F22001330001</t>
  </si>
  <si>
    <r>
      <t>SCHEDA</t>
    </r>
    <r>
      <rPr>
        <b/>
        <sz val="14"/>
        <color indexed="10"/>
        <rFont val="Times New Roman"/>
        <family val="1"/>
        <charset val="1"/>
      </rPr>
      <t xml:space="preserve"> </t>
    </r>
    <r>
      <rPr>
        <b/>
        <sz val="14"/>
        <color indexed="56"/>
        <rFont val="Times New Roman"/>
        <family val="1"/>
        <charset val="1"/>
      </rPr>
      <t xml:space="preserve">A </t>
    </r>
    <r>
      <rPr>
        <b/>
        <sz val="14"/>
        <color indexed="8"/>
        <rFont val="Times New Roman"/>
        <family val="1"/>
        <charset val="1"/>
      </rPr>
      <t>: PROGRAMMA TRIENNALE DELLE OPERE PUBBLICHE 2025/2027</t>
    </r>
  </si>
  <si>
    <t>SCHEDA B: PROGRAMMA TRIENNALE DELLE OPERE PUBBLICHE 2025/2027</t>
  </si>
  <si>
    <t>SCHEDA C : PROGRAMMA TRIENNALE DELLE OPERE PUBBLICHE 2025/2027</t>
  </si>
  <si>
    <t>Elenco degli immobili disponibili art. 202 del codice</t>
  </si>
  <si>
    <t>SCHEDA D:  PROGRAMMA TRIENNALE DELLE OPERE PUBBLICHE 2025/2027</t>
  </si>
  <si>
    <t>2027</t>
  </si>
  <si>
    <t>ex art. 20 Legge 67/88 – III Fase -  Stralcio I.B.1-8 Interventi di manutenzione straordinaria, lavori di adeguamento normativa antincendio dell'Ospedale S. Maria Goretti di Latina.</t>
  </si>
  <si>
    <t>3</t>
  </si>
  <si>
    <t>ALLEGATO I - SCHEDA E:  PROGRAMMA TRIENNALE DELLE OPERE PUBBLICHE 2025/2027</t>
  </si>
  <si>
    <t>ALLEGATO I - SCHEDA F: PROGRAMMA TRIENNALE DELLE OPERE PUBBLICHE 2025/2027</t>
  </si>
  <si>
    <t>ex art. 20 Legge 67/88 – III Fase - stralcio i.a - Scheda n. 54 DGR 861/2017 - Intervento di manutenzione straordinaria e messa a norma edile ed impiantistica dei reparti e dei servizi del P.O. Goretti di Latina: Utic/Cardiologia/Laboratorio Analisi</t>
  </si>
  <si>
    <t xml:space="preserve"> E29J19000320002</t>
  </si>
  <si>
    <t>L01684950593202300001</t>
  </si>
  <si>
    <t>DGR 180/2018 -  1. adeguamento alla normativa antincendio Ospedale S. Maria Goretti</t>
  </si>
  <si>
    <t>1</t>
  </si>
  <si>
    <t>E86G20000000003</t>
  </si>
  <si>
    <t>059008</t>
  </si>
  <si>
    <t>ITI44</t>
  </si>
  <si>
    <t>03</t>
  </si>
  <si>
    <t xml:space="preserve"> E81B21006910001</t>
  </si>
  <si>
    <t>E24E24000010002</t>
  </si>
  <si>
    <t>Lavori di manutenzione extracanone</t>
  </si>
  <si>
    <t>E28I23004710003</t>
  </si>
  <si>
    <t>ing. S. Sicignano</t>
  </si>
  <si>
    <t>059011</t>
  </si>
  <si>
    <t>PRESIDIO OSPEDALIERO S.M. GORETTI LATINA*VIA SCARAVELLI SNC *LAVORI DI ADEGUAMENTO NORMATIVA ANTINCENDIO DEL PO. LATINA - DGR 528/2024</t>
  </si>
  <si>
    <t>E89I23001400002</t>
  </si>
  <si>
    <t>Asl Latina via Appia lato napoli 04023 Formia LT Lavori e Acquisizione arredi/attrezzature per adeguamento alla normativa antincendio del presidio ospedaliero DONO SVIZZERO di Formia - DGR 528/2024</t>
  </si>
  <si>
    <t>E59I23000660002</t>
  </si>
  <si>
    <t>059032</t>
  </si>
  <si>
    <t>Asl Latina via Firenze 1  Lavori e Acquisizione arredi/attrezzature per adeguamento alla normativa antincendio del presidio ospedaliero FIORINI di TERRACINA - DGR 528/2024</t>
  </si>
  <si>
    <t>E79I23001050002</t>
  </si>
  <si>
    <t>059007</t>
  </si>
  <si>
    <t>Asl Latina via SAN MAGNO 5  Lavori e Acquisizione arredi/attrezzature per adeguamento alla normativa antincendio del presidio ospedaliero SAN GIOVANNI DI DIO di FONDI - DGR 528/2024</t>
  </si>
  <si>
    <t>E68I23005430003</t>
  </si>
  <si>
    <t>059006</t>
  </si>
  <si>
    <t>ASL LATINA - OSPEDALE DI COMUNITÀ CORI*VIA G. MARCONI N. 1 *LAVORI DI ADEGUAMENTO NORMATIVA ANTINCENDIO  OSPEDALE DI COMUNITA' DI CORI - DGR 528/024</t>
  </si>
  <si>
    <t>E98I23005740003</t>
  </si>
  <si>
    <t>059009</t>
  </si>
  <si>
    <t>ASL LATINA - GAETA (LT)- MONSIGNOR DI LIEGRO*SALITA CAPPUCCINI SNC
*LAVORI DI ADEGUAMENTO NORMATIVA ANTINCENDIO
 C. COMUNITA' DI GAETA MONSIGNOR DI LIEGRO - DGR 528/2024</t>
  </si>
  <si>
    <t>E28I23004720003</t>
  </si>
  <si>
    <t>059019 - 059001</t>
  </si>
  <si>
    <t>ASL LATINA - CASA DI COMUNITA' PRIVERNO (LT) ASL LATINA -  CASA COMUNITA' APRILIA (LT)*VIA GIUSTINIANO - APRILIA /  VIA MADONNA DELLE GRAZIE N- 23 PRIVERNO*LAVORI DI ADEGUAMENTO NORMATIVA ANTINCENDIO CASA DI  COMUNITA' DI PRIVERNO E DI APRILIA - DGR 528/2024</t>
  </si>
  <si>
    <t>E18I23006600003</t>
  </si>
  <si>
    <t>059028</t>
  </si>
  <si>
    <t>ASL LATINA - SEZZE (LT) - C. DI COMUNITA' S. CARLO DA SEZZE*VIA S. BARTOLOMEO N. 3*LAVORI DI ADEGUAMENTO NORMATIVA ANTINCENDIO CASA DI COMUNITA' DI SEZZE - DGR 528/2024</t>
  </si>
  <si>
    <t>“Adeguamento antincendio degli impianti di condizionamento, climatizzazione e ventilazione (par. 17.4 DM 18.09.2002 e ss.mm.ii.) nonché ampliamento delle centrali di stoccaggio gas medicinali esistenti e rifacimento delle tubazioni di distribuzione di quelle ormai vetuste del presidio ospedaliero “S. M. Goretti” di Latina “; SCIA III LIV. 
A carico del Bilancio</t>
  </si>
  <si>
    <t>Adeguamento antincendio degli impianti elettrici (par. 17.5 DM 18.09.2002 e ss.mm.ii.) nonché ampliamento della cabina elettrica dimensionata in funzione dei nuovi carichi imposti dall’adeguamento antincendio al fine di evitare sia il disservizio che diventi causa primaria di incendio e/o esplosione (par. 17.5 c. 2 lett. b DM 18/09/2002 e ss.mm.ii ) del presidio ospedaliero “S. M. Goretti” di Latina “ SCIA III LIV. - 
L. 197/2022</t>
  </si>
  <si>
    <t>Adeguamento antincendio PO Dono Svizzero di Formia SCIA III LIV. - 
L. 197/2022</t>
  </si>
  <si>
    <t>Adeguamento antincendio PO Fiorini di Terracina SCIA III LIV. - 
L. 197/2022</t>
  </si>
  <si>
    <t>Adeguamento antincendio PO San Giovanni di Dio di Fondi SCIA III LIV.
L. 197/2022</t>
  </si>
  <si>
    <t>Adeguamento antincendio PO Goretti di Latina 
SCIA DEFINITIVA</t>
  </si>
  <si>
    <t>Adeguamento antincendio PO Dono Svizzero di Formia SCIA DEFINITIVA</t>
  </si>
  <si>
    <t>Adeguamento antincendio PO Fiorini di Terracina 
SCIA DEFINITIVA</t>
  </si>
  <si>
    <t>Adeguamento antincendio PO San Giovanni di Dio di Fondi 
SCIA DEFINITIVA</t>
  </si>
  <si>
    <t>ex art. 20 Legge 67/88 – Fase II – Scheda 131c (Osp.S.M. Goretti di Latina - Completamento e messa a norma impianti - -realizzazione montalettighe</t>
  </si>
  <si>
    <t>E76E0100000 0001</t>
  </si>
  <si>
    <t>si</t>
  </si>
  <si>
    <t>ex art. 20 Legge 67/88 – III Fase - Stralcio I.A.-Scheda n. 55 DGR 861/2017  - “Nuovo assetto della rete perinatale dei PP.OO. Latina, Fondi, Formia”</t>
  </si>
  <si>
    <t>E29J19000310002</t>
  </si>
  <si>
    <t>L01684950593202300002</t>
  </si>
  <si>
    <t>L01684950593202300004</t>
  </si>
  <si>
    <t>L0168495059320230005</t>
  </si>
  <si>
    <t>L01684950593202400006</t>
  </si>
  <si>
    <t>L01684950593202400007</t>
  </si>
  <si>
    <t>L01684950593202500008</t>
  </si>
  <si>
    <t>L01684950593202500009</t>
  </si>
  <si>
    <t>L016849505932002300010</t>
  </si>
  <si>
    <t>L01684950593202400011</t>
  </si>
  <si>
    <t>L016849505932022300012</t>
  </si>
  <si>
    <t>L01684950593202300013</t>
  </si>
  <si>
    <t>L016849505932042400014</t>
  </si>
  <si>
    <t>L016849505932062300016</t>
  </si>
  <si>
    <t>L01684950593202300017</t>
  </si>
  <si>
    <t>L01684950593202400035</t>
  </si>
  <si>
    <t>L01684950593202400036</t>
  </si>
  <si>
    <t>L01684950593202400037</t>
  </si>
  <si>
    <t>L01684950593202400038</t>
  </si>
  <si>
    <t>L01684950593202300039</t>
  </si>
  <si>
    <t>L01684950593202300040</t>
  </si>
  <si>
    <t>L01684950593202300041</t>
  </si>
  <si>
    <t>L01684950593202300043</t>
  </si>
  <si>
    <t>L01684950593202400053</t>
  </si>
  <si>
    <t>L01684950593202400054</t>
  </si>
  <si>
    <t>L01684950593202500055</t>
  </si>
  <si>
    <t>L01684950593202500056</t>
  </si>
  <si>
    <t>L01684950593202500057</t>
  </si>
  <si>
    <t>L01684950593202500058</t>
  </si>
  <si>
    <t>L01684950593202500059</t>
  </si>
  <si>
    <t>L01684950593202500060</t>
  </si>
  <si>
    <t>L01684950593202500061</t>
  </si>
  <si>
    <t>L01684950593202500062</t>
  </si>
  <si>
    <t>L01684950593202500063</t>
  </si>
  <si>
    <t>L01684950593202500064</t>
  </si>
  <si>
    <t>L01684950593202500065</t>
  </si>
  <si>
    <t>L01684950593202500066</t>
  </si>
  <si>
    <t>L01684950593202500067</t>
  </si>
  <si>
    <t>L01684950593202500068</t>
  </si>
  <si>
    <t>L01684950593202500069</t>
  </si>
  <si>
    <t>L01684950593202500070</t>
  </si>
  <si>
    <t>L01684950593202500071</t>
  </si>
  <si>
    <t>Lavori manutenzione straordinaria V.le P.L. Nervi (nuova sede  Prevenzione )</t>
  </si>
  <si>
    <t>L01684950593202500072</t>
  </si>
  <si>
    <t>L01684950593202500073</t>
  </si>
  <si>
    <t>Consolidamento Muraglione Vecchio Ospedale Terracina</t>
  </si>
  <si>
    <t>L01684950593202500074</t>
  </si>
  <si>
    <t>realizzazione nuova centrale sterilizzazione 6 piano Goretti</t>
  </si>
  <si>
    <t>E59D23000170002</t>
  </si>
  <si>
    <t>E88I24006620002</t>
  </si>
  <si>
    <t>Lavori per istallazione risonanza 3T Gaeta</t>
  </si>
  <si>
    <t>DGR 378/2023 - CASA DELLA COMUNITA' DI CORI</t>
  </si>
  <si>
    <t xml:space="preserve">DGR 378/2023 - CASA DELLA COMUNITA' DI APRILIA </t>
  </si>
  <si>
    <t>DGR 378/2023 - CASA DELLA COMUNITA' DI MINTURNO</t>
  </si>
  <si>
    <t>SCHEDA G : PROGRAMMA TRIENNALE DEGLI ACQUISTI DI BENI E SERVIZI 2025/2027</t>
  </si>
  <si>
    <t>DELL'AMMINISTRAZIONE ASL DI LATINA</t>
  </si>
  <si>
    <t>Disponibilità finanziaria (1)</t>
  </si>
  <si>
    <t>Importo Totale (2)</t>
  </si>
  <si>
    <t>Risorse derivanti da entrate aventi destinazione vincolata per legge</t>
  </si>
  <si>
    <t>Risorse derivanti da entrate acquisite mediante contrazione di mutuo</t>
  </si>
  <si>
    <t>Risorse acquisite mediante apporti di capitali privati</t>
  </si>
  <si>
    <t>Stanziamenti di bilancio</t>
  </si>
  <si>
    <t>Finanziamenti acquisibili ai sensi dell'articolo 3 del decreto-legge 31 ottobre 1990, n. 310, convertito con modificazioni dalla legge 22 dicembre
1990, n. 403</t>
  </si>
  <si>
    <t>Risorse derivanti da trasferimento di immobili</t>
  </si>
  <si>
    <t>Altro</t>
  </si>
  <si>
    <t>(                    )</t>
  </si>
  <si>
    <t>(1) I dati del quadro delle risorse sono calcolati come somma delle informazioni elementari relative a ciascun intervento di cui alla scheda H B. Dette informazioni sono acquisite dal sistema (software) e rese disponibili in banca dati ma non visualizzate nel programma.</t>
  </si>
  <si>
    <t>(2) L'importo totale delle risorse necessarie alla realizzazione del programma triennale è calcolato come somma delle tre annualità.</t>
  </si>
  <si>
    <t>SCHEDA H : PROGRAMMA TRIENNALE DEGLI ACQUISTI DI BENI E SERVIZI 2025/2027 DELL'AMMINISTRAZIONE ASL DI LATINA
ELENCO DEGLI ACQUISTI DEL PROGRAMMA</t>
  </si>
  <si>
    <t>Codice Unico Intervento CUI (1)</t>
  </si>
  <si>
    <t>Codice CUP (2)</t>
  </si>
  <si>
    <t>Acquisto ricompreso nell'importo complessivo di un lavoro o di altra acquisizione presente in programmazione di lavori, forniture e servizi (tabella H.2bis)</t>
  </si>
  <si>
    <t>CUI lavoro o altra acquisizione  nel cui importo complessivo l'acquisto è eventualmente ricompreso (3)</t>
  </si>
  <si>
    <t>Lotto funzionale (4)</t>
  </si>
  <si>
    <t>Ambito geografico di esecuzione dell'acquisto - Codice NUTS</t>
  </si>
  <si>
    <t>Settore</t>
  </si>
  <si>
    <t>CPV (5)</t>
  </si>
  <si>
    <t>Descrizione dell'acquisto</t>
  </si>
  <si>
    <t>Livello di priorità (6) (tabella H.1)</t>
  </si>
  <si>
    <t>Responsabile Unico del Progetto (7)</t>
  </si>
  <si>
    <t>Durata del contratto</t>
  </si>
  <si>
    <t>L'acquisto è relativo a nuovo affidamento di contratto in essere (8)</t>
  </si>
  <si>
    <t>STIMA DEI COSTI DELL'ACQUISTO (13)</t>
  </si>
  <si>
    <t>CENTRALE DI COMMITTENZA, SOGGETTO AGGREGATORE STAZIONE APPALTANTE QUALIFICATA ALLA QUALE SI INTENDE RICORRRERE PER LA PROCEDURA DI AFFIDAMENTO (11)</t>
  </si>
  <si>
    <t>Codice di Gara (CIG) dell'eventuale accordo quadro o convenzione (14)</t>
  </si>
  <si>
    <t>Acquisto aggiunto o variato a seguito di modifica programma (12)
(tabella H.2)</t>
  </si>
  <si>
    <t>Totale (9)</t>
  </si>
  <si>
    <t>Apporto di capitale privato (10)</t>
  </si>
  <si>
    <t>Tipologia (tabella H.1bis)</t>
  </si>
  <si>
    <t>forniture</t>
  </si>
  <si>
    <t>30197642-8</t>
  </si>
  <si>
    <t>CARTA PER FOTOCOPIATRICI</t>
  </si>
  <si>
    <t>CONTENTA</t>
  </si>
  <si>
    <t>SI</t>
  </si>
  <si>
    <t>REGIONE LAZIO</t>
  </si>
  <si>
    <t>39830000-9</t>
  </si>
  <si>
    <t>MATERIALI PULIZIA</t>
  </si>
  <si>
    <t>ASL LATINA</t>
  </si>
  <si>
    <t>30163100-0</t>
  </si>
  <si>
    <t>BUONI CARBURANTI</t>
  </si>
  <si>
    <t>PETRONE</t>
  </si>
  <si>
    <t>CONSIP</t>
  </si>
  <si>
    <t>30125110-5</t>
  </si>
  <si>
    <t>TONER NON COPERTI DA GARA REGIONALE</t>
  </si>
  <si>
    <t>30199770-8</t>
  </si>
  <si>
    <t>BUONI PASTO</t>
  </si>
  <si>
    <t>SERVIZIO STAMPATI</t>
  </si>
  <si>
    <t>ND</t>
  </si>
  <si>
    <t>ARREDI</t>
  </si>
  <si>
    <t>CANCELLERIA E TONER</t>
  </si>
  <si>
    <t>33190000-8</t>
  </si>
  <si>
    <t>MEDICINA NUCLEARE SIR SPHERES + TERASPHERES+OLMIO</t>
  </si>
  <si>
    <t>BERNINI</t>
  </si>
  <si>
    <t>33190000-9</t>
  </si>
  <si>
    <t>Microsfere per radioembolizzazione epatica (Dr. Bagni)</t>
  </si>
  <si>
    <t>DM PER GESTIONE FORMALDEIDE</t>
  </si>
  <si>
    <t>PRESA D'ATTO E ADESIONE APPALTO SPECIFICO FARMACI 2025 - REGIONE LAZIO (SECONDA TRANCHE 2025)</t>
  </si>
  <si>
    <t>FISIOPATOLOGIA DELLA RIPRODUZIONE</t>
  </si>
  <si>
    <t>CASSANDRA</t>
  </si>
  <si>
    <t>ELETTROFISIOLOGIA</t>
  </si>
  <si>
    <t>NEUROCHIRURGIA</t>
  </si>
  <si>
    <t>33184500-8</t>
  </si>
  <si>
    <t>ADESIONE STENT CORONARICI</t>
  </si>
  <si>
    <t>CECCANO</t>
  </si>
  <si>
    <t>Procedura aperta lavendoscopi+CONSUMABILI</t>
  </si>
  <si>
    <t>Presa d'atto medicazioni generali</t>
  </si>
  <si>
    <t>33670000-7</t>
  </si>
  <si>
    <t>FORNITURA FARMACI EXTRA GARE REGIONALI</t>
  </si>
  <si>
    <t>FORNITURA MATERIE PRIME PER LABORATORIO GALENICO**</t>
  </si>
  <si>
    <t>33651400-2</t>
  </si>
  <si>
    <t>33652000-5</t>
  </si>
  <si>
    <t>33690000-3</t>
  </si>
  <si>
    <t>33620000-2</t>
  </si>
  <si>
    <t>FORNITURA SOLUZIONI
FISIOLOGICHE</t>
  </si>
  <si>
    <t>33692300-0</t>
  </si>
  <si>
    <t>FORNITURA ALIMENTI PER
NUTRIZIONE ARTIFICIALE EXTRA
GARE REGIONALI</t>
  </si>
  <si>
    <t>15882000-4</t>
  </si>
  <si>
    <t>FORNITURA DIETETICI EXTRA GARE REGIONALI</t>
  </si>
  <si>
    <t>CONSUMABILI PER INIETTORI MEZZI DI CONTRASTO</t>
  </si>
  <si>
    <t>DISPOSITIVI PER NEONATOLOGIA</t>
  </si>
  <si>
    <t>DISPOSITIVI DEDICATI APPARECCHIATURE PER
NEONATOLOGIA</t>
  </si>
  <si>
    <t>33198200-6</t>
  </si>
  <si>
    <t>STERILIZZAZIONE A VAPORE</t>
  </si>
  <si>
    <t>33182220-7</t>
  </si>
  <si>
    <t>VALVOLE TAVI</t>
  </si>
  <si>
    <t>PMK e defibrillatori (Regione Lazio)</t>
  </si>
  <si>
    <t>STERILIZZAZIONE STERRAD</t>
  </si>
  <si>
    <t>EMODINAMICA ESCLUSIVI/INFUNGIBILI</t>
  </si>
  <si>
    <t>DM PER INIETTORI MEDRAD EMODINAMICA</t>
  </si>
  <si>
    <t>33184200-5</t>
  </si>
  <si>
    <t>CH ENDOVASCOLARE</t>
  </si>
  <si>
    <t>18424300-0</t>
  </si>
  <si>
    <t xml:space="preserve">ADESIONE GUANTI MONOUSO </t>
  </si>
  <si>
    <t>GUANTI MONOUSO GARA PONTE 2</t>
  </si>
  <si>
    <t>33194220-4</t>
  </si>
  <si>
    <t>OFFICINA TRASFUSIONALE</t>
  </si>
  <si>
    <t>STROKE</t>
  </si>
  <si>
    <t>33183200-8</t>
  </si>
  <si>
    <t>ADESIONE PROTESI D'ANCA SPALLA E GINOCCHIO</t>
  </si>
  <si>
    <t>ADESIONE PACEMAKER ICD CRT CONSIP (IMPIANTABILI)</t>
  </si>
  <si>
    <t>ADESIONE SISTEMI ANTIDECUBITO</t>
  </si>
  <si>
    <t>33141300-3</t>
  </si>
  <si>
    <t>ADESIONE PRELIEVO EMATICO</t>
  </si>
  <si>
    <t>ADESIONE GUANTI MONOUSO</t>
  </si>
  <si>
    <t>33141128-3</t>
  </si>
  <si>
    <t>ADESIONE SUTURE</t>
  </si>
  <si>
    <t>PRESA D'ATTO E ADESIONE APPALTO SPECIFICO FARMACI 2024 - REGIONE LAZIO (QUATTORDICESIMA TRANCHE 2024) - CIG DIVERSI</t>
  </si>
  <si>
    <t>Ausili tecnici per disabili (gara centralizzata)</t>
  </si>
  <si>
    <t>33652100-6</t>
  </si>
  <si>
    <t>FORNITURA SACCHE COMPOUNDING ANTITUMORALI</t>
  </si>
  <si>
    <t>DOCIMO</t>
  </si>
  <si>
    <t>33696500-0</t>
  </si>
  <si>
    <t>LABORATORIO ANALISI: CORELAB HUB + SPOKE più pre-preanalitica</t>
  </si>
  <si>
    <t xml:space="preserve"> SUTURATRICI MECCANICHE E DISPOSITIVI PER LAPAROSCOPIA </t>
  </si>
  <si>
    <t>DEFLUSSORI PER POMPE VOLUMETRICHE E SIR</t>
  </si>
  <si>
    <t>Adesione per microinfusori</t>
  </si>
  <si>
    <t>ADESIONE CONSIP SUTURATRICI MECCANICHE</t>
  </si>
  <si>
    <t>MATERIALI PER OCULISTICA</t>
  </si>
  <si>
    <t>VISCOELASTICI E CUSTOM PACK (OCULISTICA)</t>
  </si>
  <si>
    <t>LENTI INTRAOCULARI</t>
  </si>
  <si>
    <t>DISPOSITIVI E PROTESI PER TRAUMATOLOGIA</t>
  </si>
  <si>
    <t xml:space="preserve">FORNITURE VENTILOTERAPIA DOMICILIARE NON COMPRESE IN ALTRE GARE </t>
  </si>
  <si>
    <t>VENTILOTERAPIA OSPEDALIERA</t>
  </si>
  <si>
    <t>Acquisto radiofarmaci</t>
  </si>
  <si>
    <t xml:space="preserve">Nutrizione artificiale parenterale domiciliare </t>
  </si>
  <si>
    <t>Nutrizione artificiale parenterale domiciliare su prescrizione</t>
  </si>
  <si>
    <t>33170000-2</t>
  </si>
  <si>
    <t>ANESTESIA E RIANIMAZIONE</t>
  </si>
  <si>
    <t>FARINOLA</t>
  </si>
  <si>
    <t>33111710-1</t>
  </si>
  <si>
    <t xml:space="preserve">RX INTERVENTISTICA </t>
  </si>
  <si>
    <t>RX INTERVENTISTICA ESCLUSIVI INFUNGIBILI</t>
  </si>
  <si>
    <t>DISPOSITIVI VARI</t>
  </si>
  <si>
    <t>Sacche urina, sondini alimentazione e sacche placentari</t>
  </si>
  <si>
    <t>OTORINO</t>
  </si>
  <si>
    <t>GARGIULO</t>
  </si>
  <si>
    <t>PROTESI FONATORIE E ACCESSORI</t>
  </si>
  <si>
    <t>DRUG TEST</t>
  </si>
  <si>
    <t>GINECOLOGIA</t>
  </si>
  <si>
    <t>33141127-6</t>
  </si>
  <si>
    <t>EMOSTATICI</t>
  </si>
  <si>
    <t>ADESIONE MEDICAZIONI AVANZATE</t>
  </si>
  <si>
    <t>UROLOGIA</t>
  </si>
  <si>
    <t>33141114-2</t>
  </si>
  <si>
    <t xml:space="preserve">MEDICAZIONI SEMPLICI </t>
  </si>
  <si>
    <t>33141621-9</t>
  </si>
  <si>
    <t>DISPOSITIVI PER INCONTINENZA</t>
  </si>
  <si>
    <t>33181200-4</t>
  </si>
  <si>
    <t xml:space="preserve">AFERESI E E OSMOSI PORTATILE PER DIALISI (EX AFERESI per dialisi formia)  </t>
  </si>
  <si>
    <t>LABORATORIO ANALISI: TECNICHE SPECIALISTICHE NON IN CORELAB</t>
  </si>
  <si>
    <t>CARTA MONOUSO PER LETTINI E LENZUOLA MONOUSO</t>
  </si>
  <si>
    <t>POERIO</t>
  </si>
  <si>
    <t>GASTROENTEROLOGIA</t>
  </si>
  <si>
    <t>IFO</t>
  </si>
  <si>
    <t>SEPARATORI CELLULARI</t>
  </si>
  <si>
    <t>EMODIALISI CONSIP 3</t>
  </si>
  <si>
    <t>SET PROCEDURALI</t>
  </si>
  <si>
    <t>PIASTRE X DEFIBRILLATORI ESTERNI + ELETTRODI X ECG</t>
  </si>
  <si>
    <t>TRIBUZIO</t>
  </si>
  <si>
    <t>ADESIONE STENT VASCOLARI</t>
  </si>
  <si>
    <t>PRESA D'ATTO E ADESIONE APPALTO SPECIFICO FARMACI 2025 - REGIONE LAZIO (PRIMA TRANCHE 2025)</t>
  </si>
  <si>
    <t>30213300-8</t>
  </si>
  <si>
    <t>PC FISSI PORTATILI SCANNER
STAMPANTI ETICHETTATRICI</t>
  </si>
  <si>
    <t>BATTISTI</t>
  </si>
  <si>
    <t>Forniture</t>
  </si>
  <si>
    <t>39150000-8</t>
  </si>
  <si>
    <t>Accordo Quadro per la fornitura di Arredi sanitari, non sanitari, Letti elettrici e Frigoriferi</t>
  </si>
  <si>
    <t>Marco Cristaldi</t>
  </si>
  <si>
    <t>NO</t>
  </si>
  <si>
    <t>E29I23001030002</t>
  </si>
  <si>
    <t>33157400-9</t>
  </si>
  <si>
    <t>Sostituzione ventilatori polmonari Terapia Intensiva</t>
  </si>
  <si>
    <t>33100000-1</t>
  </si>
  <si>
    <t>Accordo Quadro per la sostituzione di apparecchiature elettromedicali di bassa/media tecnologia</t>
  </si>
  <si>
    <t>E29E23000040006</t>
  </si>
  <si>
    <t>38000000-5</t>
  </si>
  <si>
    <t>Sistema di scansione per vetrini per il servizio di Anatomia Patologica del PO di Latina (PNRR)</t>
  </si>
  <si>
    <t>E29I24000770002</t>
  </si>
  <si>
    <t>33115000-9</t>
  </si>
  <si>
    <t>Aggiornamento tecnologico PET/CT installato presso il Reparto di Medicina Nucleare del PO di Latina (DGR 1026)</t>
  </si>
  <si>
    <t>E29J17001250003</t>
  </si>
  <si>
    <t>33111000-1</t>
  </si>
  <si>
    <t>Acquisizione di Diagnostiche Radiologiche Multifunzione (DGR 861/2017 scheda 53) - PO Latina e Poliambulatorio di Cisterna</t>
  </si>
  <si>
    <t>E29D17000950002</t>
  </si>
  <si>
    <t>33151000-3</t>
  </si>
  <si>
    <t>Aggiornamento acceleratore lineare (DGR 779/2014)</t>
  </si>
  <si>
    <t>Piano di rinnovo delle apparecchiature elettromedicali</t>
  </si>
  <si>
    <t>E89J21019960006</t>
  </si>
  <si>
    <t>33111720-4</t>
  </si>
  <si>
    <t>Angiografo Cardiologico - PO Formia (PNRR)</t>
  </si>
  <si>
    <t>E29J22001070006</t>
  </si>
  <si>
    <t>Angiografo Cardiologico - PO Latina (PNRR)</t>
  </si>
  <si>
    <t>E29I22000110006</t>
  </si>
  <si>
    <t>Tomografo Computerizzato (CT Scans) - 128 strati - PO Latina (PNRR)</t>
  </si>
  <si>
    <t>Manutenzione straordinaria alta tecnologia</t>
  </si>
  <si>
    <t>Manutenzione straordinaria bassa tecnologia</t>
  </si>
  <si>
    <t>33113000-5</t>
  </si>
  <si>
    <t>Acquisizione Risonanza Magnetica - PO Latina (Stralcio scheda 1.B1.8 ex art. 20)</t>
  </si>
  <si>
    <t>Risonanza Magnetica - Poliambulatorio di Gaeta</t>
  </si>
  <si>
    <t>E64E17000760002</t>
  </si>
  <si>
    <t>DGR 695/2014</t>
  </si>
  <si>
    <t>Apparecchiature CdC per MMG e PLS</t>
  </si>
  <si>
    <t>servizi</t>
  </si>
  <si>
    <t>77310000-6</t>
  </si>
  <si>
    <t>Servizio di gestione e manutenzione
Aree Verdi di proprietà ASL LATINA</t>
  </si>
  <si>
    <t>BENCIVENGA</t>
  </si>
  <si>
    <t>98392000-7</t>
  </si>
  <si>
    <t>Servizio Traslochi e facchinaggio</t>
  </si>
  <si>
    <t>64121100-1</t>
  </si>
  <si>
    <t>POSTALIZZAZIONE SCREENING ONCOLOGICI(MAMMOGRAFICO-CITOLOGICO-COLON RETTO) INTEGRAZIONE HCV + ALTRO</t>
  </si>
  <si>
    <t>60171000-7</t>
  </si>
  <si>
    <t>SERVIZIO NOLEGGIO AUTO</t>
  </si>
  <si>
    <t>79200000-6</t>
  </si>
  <si>
    <t>SERVIZIO INVENTARIO E
ALLINEAMENTO CONTABILE</t>
  </si>
  <si>
    <t>98380000-0</t>
  </si>
  <si>
    <t>ACCALAPPIAMENTO CANI VAGANTI
RITIRO E SMALTIMENTO SPOGLIE
PICCOLI ANIMALI</t>
  </si>
  <si>
    <t>DI MANNO</t>
  </si>
  <si>
    <t>66513100-0</t>
  </si>
  <si>
    <t>AFFIDAMENTO DEL RAMO ASSICURATIVO RTC, RCO.</t>
  </si>
  <si>
    <t>98350000-1</t>
  </si>
  <si>
    <t>SERVIZIO DI AUSILIARATO</t>
  </si>
  <si>
    <t>85143000-3</t>
  </si>
  <si>
    <t>TRASPORTO INFERMI INTEROSPEDALIERO</t>
  </si>
  <si>
    <t>63121100-4</t>
  </si>
  <si>
    <t>LOGISTICA INTEGRATA
FARMACEUTICA-ECONOMALE</t>
  </si>
  <si>
    <t>79624000-4</t>
  </si>
  <si>
    <t>SERVIZIO DI UNITA’ OPERATIVA DI ASSISTENZA TERRITORIALE E GESTIONE INFERMIERISTICA PER LA CASA DELLA SALUTE DI SEZZE E PER L’OSPEDALE DI COMUNITA’ DI CORI</t>
  </si>
  <si>
    <t>98310000-9</t>
  </si>
  <si>
    <t>LAVANOLO ADESIONE</t>
  </si>
  <si>
    <t>66515200-5</t>
  </si>
  <si>
    <t>POLIZZE ASSICURATIVE INCENDIO, FURTO, INFORTUNI, RCA, LIBRO MATRICOLA E KASCO DIPENDENTI</t>
  </si>
  <si>
    <t xml:space="preserve"> fornitura in service di sistemi analitici per urine </t>
  </si>
  <si>
    <t>fornitura in service di sistema per laboratorio analisi goretti per determinazione quantitativa di sostanze stupefacenti in matrice urinaria ed ematica etc</t>
  </si>
  <si>
    <t>Controllo qualità esterno laboratorio analisi</t>
  </si>
  <si>
    <t>72000000-5</t>
  </si>
  <si>
    <t>Cartella clinica ambulatoriale incluso
dei servizi di integrazione con
engineering per anagrafica e cartella
ospedaliera</t>
  </si>
  <si>
    <t>72512000-7</t>
  </si>
  <si>
    <t>Digitalizzazione fascicolo del
personale e macero fascicoli esistenti
- CONSERVAZIONE DEI DOCUMENTI
INFORMATICI</t>
  </si>
  <si>
    <t>72720000-3</t>
  </si>
  <si>
    <t>Rinnovo “Contratto Quadro SPC 2”
per i servizi di connettività, oltre ad
ampliamento di banda con la società
Fastweb S.p.A.</t>
  </si>
  <si>
    <t>50334000-5</t>
  </si>
  <si>
    <t>MANUTENZIONE CENTRALI
TELEFONICHE</t>
  </si>
  <si>
    <t>50420000-5</t>
  </si>
  <si>
    <t>Servizio di gestione e manutenzione
elettromedicali Alta e Altissima
Tecnologia</t>
  </si>
  <si>
    <t>75251110-4</t>
  </si>
  <si>
    <t>Servizio di Vigilanza attiva
antincendio e di sicurezza</t>
  </si>
  <si>
    <t>Servizio di gestione e manutenzione
Elisuperficie presso P.O. S.M. Goretti
di Latina</t>
  </si>
  <si>
    <t>71356000-8</t>
  </si>
  <si>
    <t>Servizio Responsabile Tecnico
Antincendio per le sedi ASL LATINA</t>
  </si>
  <si>
    <t>DI VITO</t>
  </si>
  <si>
    <t>Servizi</t>
  </si>
  <si>
    <t>Marina Bencivenga</t>
  </si>
  <si>
    <t>Servizio di gestione e manutenzione elettromedicali Alta e  Tecnologia</t>
  </si>
  <si>
    <t>Servizio di gestione, distribuzione e
fornitura dei gas medicali e tecnici,</t>
  </si>
  <si>
    <t>SICIGNANO</t>
  </si>
  <si>
    <t>71900000-7</t>
  </si>
  <si>
    <t>SERVIZIO CONTROLLO MICROBIOLOGICO AMBIENTALE DELLE SALE OPERATORIE ED AREE AD ALTO RISCHIO INFETTIVO</t>
  </si>
  <si>
    <t>(1) Codice Intervento = sigla settore (F=forniture/beni; S=servizi) + cf amministrazione + prima annualità del primo programma nel quale l'intervento è stato inserito + progressivo di 5 cifre</t>
  </si>
  <si>
    <t>(2) Indica il CUP (cfr. articolo 6 comma 4)</t>
  </si>
  <si>
    <t>(3) Compilare se nella colonna "Acquisto ricompreso nell'importo complessivo di un lavoro o di altra acquisizione presente in programmazione di lavori, forniture e servizi" si è risposto "SI" e se nella colonna "Codice CUP" non è stato riportato il CUP in quanto non presente.</t>
  </si>
  <si>
    <t>(4) Indica se lotto funzionale lotto funzionale secondo la definizione di cui all'art.3 comma 1 lettera s) dell’allegato I.1 al codice</t>
  </si>
  <si>
    <t>(5) Relativa a CPV principale. Deve essere rispettata la coerenza, per le prime due cifre, con il settore: F= CPV&lt;45 o 48; S= CPV&gt;48</t>
  </si>
  <si>
    <t>(6) Indica il livello di priorità di cui all'articolo 6 comma 10 del codice</t>
  </si>
  <si>
    <t>(7) Nome e cognome del responsabile unico del progetto</t>
  </si>
  <si>
    <t>(8) Servizi o forniture che presentano caratteri di regolarità o sono destinati ad essere rinnovati entro un determinato periodo</t>
  </si>
  <si>
    <t>(9) Importo complessivo ai sensi dell'articolo 6, comma 5 dell'allegato I.5 al codice, ivi incluse le spese eventualmente già sostenute con competenza di bilancio antecedentemente alla prima annualità</t>
  </si>
  <si>
    <t>(10) Riportare l'importo del capitale privato come quota parte dell'importo complessivo</t>
  </si>
  <si>
    <t>(11) Dati obbligatori per i soli acquisti ricompresi nella prima annualità (Cfr. articolo 8 dell'allegato I.5 al codice)</t>
  </si>
  <si>
    <t>(12) Indica se l'acquisto è stato aggiunto o è stato modificato a seguito di modifica in corso d'anno ai sensi dell'art.7 commi 8 e 9 dell'allegato I.5 al codice. Tale campo, come la relativa nota e tabella, compare compaiono solo in caso di modifica del programma</t>
  </si>
  <si>
    <t>(13) La somma è calcolata al netto dell'importo degli acquisti ricompresi nell'importo complessivo di un lavoro o di altra acquisizione presente in programmazione di lavori, forniture e servizi</t>
  </si>
  <si>
    <t>(14) Riporta il Codice CIG dell'accordo quadro o della convenzione alla quale si intenda eventualmente aderire qualora lo stesso sia già disponibile e se ne sia verificata la capienza</t>
  </si>
  <si>
    <t xml:space="preserve"> Tabella H.1         </t>
  </si>
  <si>
    <t xml:space="preserve"> Tabella H.1bis     </t>
  </si>
  <si>
    <t>2. concessione di forniture o servizi</t>
  </si>
  <si>
    <t>6. contratto di disponibilità</t>
  </si>
  <si>
    <t>9. altro</t>
  </si>
  <si>
    <t xml:space="preserve"> Tabella H.2         </t>
  </si>
  <si>
    <t>1. modifica ex art.7 comma 8 lettera b) allegato I.5 al codice</t>
  </si>
  <si>
    <t>2. modifica ex art.7 comma 8 lettera c) allegato I.5 al codice</t>
  </si>
  <si>
    <t>3. modifica ex art.7 comma 8 lettera d) allegato I.5 al codice</t>
  </si>
  <si>
    <t>4. modifica ex art.7 comma 8 lettera e) allegato I.5 al codice</t>
  </si>
  <si>
    <t>5. modifica ex art.7 comma 9 allegato I.5 al codice</t>
  </si>
  <si>
    <t xml:space="preserve"> Tabella H.2bis     </t>
  </si>
  <si>
    <t>2. si</t>
  </si>
  <si>
    <t>3. si, CUI non ancora attribuito</t>
  </si>
  <si>
    <t>4. si, interventi o acquisti diversi</t>
  </si>
  <si>
    <t>Ulteriori dati (campi da compilare non visualizzati nel Programma triennale)</t>
  </si>
  <si>
    <t>Ulteriori dati (campi da compilare non visualizzati nel Programma biennale)</t>
  </si>
  <si>
    <t>Responsabile del procedimento</t>
  </si>
  <si>
    <t>codice fiscale</t>
  </si>
  <si>
    <t>Quadro delle risorse necessarie per la realizzazione dell'acquisto</t>
  </si>
  <si>
    <t>finanziamenti ai sensi dell'art.3 del DL 310/1990 convertito dalla L 403/1990</t>
  </si>
  <si>
    <t>risorse derivanti da trasferimento di immobili ex art.191 D.Lgs. 50/2016</t>
  </si>
  <si>
    <t>SCHEDA G : PROGRAMMA TRIENNALE DEGLI ACQUISTI DI BENI E SERVIZI AAAA/AAAA+1</t>
  </si>
  <si>
    <r>
      <rPr>
        <b/>
        <sz val="13.5"/>
        <rFont val="Times New Roman"/>
        <family val="1"/>
      </rPr>
      <t xml:space="preserve">DELL'AMMINISTRAZIONE </t>
    </r>
    <r>
      <rPr>
        <b/>
        <u/>
        <sz val="13.5"/>
        <rFont val="Times New Roman"/>
        <family val="1"/>
      </rPr>
      <t>                                                               </t>
    </r>
  </si>
  <si>
    <r>
      <rPr>
        <b/>
        <sz val="13.5"/>
        <rFont val="Arial"/>
        <family val="2"/>
      </rPr>
      <t>ELENCO DEGLI INTERVENTI PRESENTI NELLA PRIMA ANNUALITA'</t>
    </r>
  </si>
  <si>
    <r>
      <rPr>
        <b/>
        <sz val="13.5"/>
        <rFont val="Arial"/>
        <family val="2"/>
      </rPr>
      <t>DEL PRECEDENTE PROGRAMMA BIENNALE E NON RIPROPOSTI E NON AVVIATI</t>
    </r>
  </si>
  <si>
    <r>
      <rPr>
        <b/>
        <sz val="9.5"/>
        <rFont val="Arial"/>
        <family val="2"/>
      </rPr>
      <t>CODICE UNICO INTERVENTO - CUI</t>
    </r>
  </si>
  <si>
    <r>
      <rPr>
        <sz val="9.5"/>
        <rFont val="Verdana"/>
        <family val="2"/>
      </rPr>
      <t>codice</t>
    </r>
  </si>
  <si>
    <r>
      <rPr>
        <sz val="9.5"/>
        <rFont val="Verdana"/>
        <family val="2"/>
      </rPr>
      <t>Il referente del programma</t>
    </r>
  </si>
  <si>
    <r>
      <rPr>
        <sz val="9.5"/>
        <rFont val="Verdana"/>
        <family val="2"/>
      </rPr>
      <t>(                    )</t>
    </r>
  </si>
  <si>
    <r>
      <rPr>
        <b/>
        <sz val="9.5"/>
        <rFont val="Arial"/>
        <family val="2"/>
      </rPr>
      <t>Note</t>
    </r>
  </si>
  <si>
    <r>
      <rPr>
        <sz val="9.5"/>
        <rFont val="Arial MT"/>
        <family val="2"/>
      </rPr>
      <t>(1) breve descrizione dei motivi</t>
    </r>
  </si>
  <si>
    <r>
      <rPr>
        <b/>
        <sz val="9.5"/>
        <rFont val="Arial"/>
        <family val="2"/>
      </rPr>
      <t>CUP</t>
    </r>
  </si>
  <si>
    <r>
      <rPr>
        <sz val="9.5"/>
        <rFont val="Verdana"/>
        <family val="2"/>
      </rPr>
      <t>Ereditato da precedente programma</t>
    </r>
  </si>
  <si>
    <r>
      <rPr>
        <b/>
        <sz val="9.5"/>
        <rFont val="Arial"/>
        <family val="2"/>
      </rPr>
      <t>DESCRIZIONE ACQUISTO</t>
    </r>
  </si>
  <si>
    <r>
      <rPr>
        <b/>
        <sz val="9.5"/>
        <rFont val="Arial"/>
        <family val="2"/>
      </rPr>
      <t>IMPORTO INTERVENTO</t>
    </r>
  </si>
  <si>
    <r>
      <rPr>
        <b/>
        <sz val="9.5"/>
        <rFont val="Arial"/>
        <family val="2"/>
      </rPr>
      <t>Livello di priorità</t>
    </r>
  </si>
  <si>
    <r>
      <rPr>
        <sz val="9.5"/>
        <rFont val="Verdana"/>
        <family val="2"/>
      </rPr>
      <t>Ereditato da scheda B</t>
    </r>
  </si>
  <si>
    <r>
      <rPr>
        <b/>
        <sz val="9.5"/>
        <rFont val="Arial"/>
        <family val="2"/>
      </rPr>
      <t>Motivo per il quale l'intervento non è riproposto (1)</t>
    </r>
  </si>
  <si>
    <r>
      <rPr>
        <sz val="9.5"/>
        <rFont val="Arial MT"/>
        <family val="2"/>
      </rPr>
      <t>testo</t>
    </r>
  </si>
  <si>
    <t>F01684950641202500001</t>
  </si>
  <si>
    <t>F01684950642202500002</t>
  </si>
  <si>
    <t>F01684950710202500003</t>
  </si>
  <si>
    <t>F01684950711202500004</t>
  </si>
  <si>
    <t>F01684950712202500005</t>
  </si>
  <si>
    <t>F01684950713202500006</t>
  </si>
  <si>
    <t>F01684950714202500007</t>
  </si>
  <si>
    <t>F01684950715202500008</t>
  </si>
  <si>
    <t>F01684950603202500009</t>
  </si>
  <si>
    <t>F01684950604202500010</t>
  </si>
  <si>
    <t>F01684950605202500011</t>
  </si>
  <si>
    <t>F01684950606202500012</t>
  </si>
  <si>
    <t>F01684950607202500013</t>
  </si>
  <si>
    <t>F01684950608202500014</t>
  </si>
  <si>
    <t>F01684950609202500015</t>
  </si>
  <si>
    <t>F01684950610202500016</t>
  </si>
  <si>
    <t>F01684950611202500017</t>
  </si>
  <si>
    <t>F01684950612202500018</t>
  </si>
  <si>
    <t>F01684950613202500019</t>
  </si>
  <si>
    <t>F01684950614202500020</t>
  </si>
  <si>
    <t>F01684950615202500021</t>
  </si>
  <si>
    <t>F01684950616202500022</t>
  </si>
  <si>
    <t>F01684950617202500023</t>
  </si>
  <si>
    <t>F01684950618202500024</t>
  </si>
  <si>
    <t>F01684950619202500025</t>
  </si>
  <si>
    <t>F01684950620202500026</t>
  </si>
  <si>
    <t>F01684950621202500027</t>
  </si>
  <si>
    <t>F01684950622202500028</t>
  </si>
  <si>
    <t>F01684950623202500029</t>
  </si>
  <si>
    <t>F01684950624202500030</t>
  </si>
  <si>
    <t>F01684950625202500031</t>
  </si>
  <si>
    <t>F01684950626202500032</t>
  </si>
  <si>
    <t>F01684950627202500033</t>
  </si>
  <si>
    <t>F01684950628202500034</t>
  </si>
  <si>
    <t>F01684950629202500035</t>
  </si>
  <si>
    <t>F01684950630202500036</t>
  </si>
  <si>
    <t>F01684950631202500037</t>
  </si>
  <si>
    <t>F01684950632202500038</t>
  </si>
  <si>
    <t>F01684950633202500039</t>
  </si>
  <si>
    <t>F01684950634202500040</t>
  </si>
  <si>
    <t>F01684950635202500041</t>
  </si>
  <si>
    <t>F01684950636202500042</t>
  </si>
  <si>
    <t>F01684950637202500043</t>
  </si>
  <si>
    <t>F01684950638202500044</t>
  </si>
  <si>
    <t>F01684950639202500045</t>
  </si>
  <si>
    <t>F01684950640202500046</t>
  </si>
  <si>
    <t>F01684950646202500047</t>
  </si>
  <si>
    <t>F01684950647202500048</t>
  </si>
  <si>
    <t>F01684950651202500049</t>
  </si>
  <si>
    <t>F01684950652202500050</t>
  </si>
  <si>
    <t>F01684950653202500051</t>
  </si>
  <si>
    <t>F01684950657202500052</t>
  </si>
  <si>
    <t>F01684950660202500053</t>
  </si>
  <si>
    <t>F01684950661202500054</t>
  </si>
  <si>
    <t>F01684950662202500055</t>
  </si>
  <si>
    <t>F01684950663202500056</t>
  </si>
  <si>
    <t>F01684950664202500057</t>
  </si>
  <si>
    <t>F01684950665202500058</t>
  </si>
  <si>
    <t>F01684950666202500059</t>
  </si>
  <si>
    <t>F01684950667202500060</t>
  </si>
  <si>
    <t>F01684950668202500061</t>
  </si>
  <si>
    <t>F01684950669202500062</t>
  </si>
  <si>
    <t>F01684950670202500063</t>
  </si>
  <si>
    <t>F01684950671202500064</t>
  </si>
  <si>
    <t>F01684950672202500065</t>
  </si>
  <si>
    <t>F01684950673202500066</t>
  </si>
  <si>
    <t>F01684950674202500067</t>
  </si>
  <si>
    <t>F01684950675202500068</t>
  </si>
  <si>
    <t>F01684950676202500069</t>
  </si>
  <si>
    <t>F01684950677202500070</t>
  </si>
  <si>
    <t>F01684950698202500071</t>
  </si>
  <si>
    <t>F01684950699202500072</t>
  </si>
  <si>
    <t>F01684950700202600073</t>
  </si>
  <si>
    <t>F01684950701202500074</t>
  </si>
  <si>
    <t>F01684950702202600075</t>
  </si>
  <si>
    <t>F01684950703202600076</t>
  </si>
  <si>
    <t>F01684950704202600077</t>
  </si>
  <si>
    <t>F01684950705202500078</t>
  </si>
  <si>
    <t>F01684950706202500079</t>
  </si>
  <si>
    <t>F01684950716202500080</t>
  </si>
  <si>
    <t>F01684950717202500081</t>
  </si>
  <si>
    <t>F01684950718202500082</t>
  </si>
  <si>
    <t>F01684950719202500083</t>
  </si>
  <si>
    <t>F01684950720202500084</t>
  </si>
  <si>
    <t>F01684950722202500085</t>
  </si>
  <si>
    <t>F01684950723202500086</t>
  </si>
  <si>
    <t>F01684950724202500087</t>
  </si>
  <si>
    <t>F01684950595202500088</t>
  </si>
  <si>
    <t>F01684950678202500001</t>
  </si>
  <si>
    <t>F01684950679202500002</t>
  </si>
  <si>
    <t>F01684950680202500003</t>
  </si>
  <si>
    <t>F01684950681202500004</t>
  </si>
  <si>
    <t>F01684950682202500005</t>
  </si>
  <si>
    <t>F01684950683202500006</t>
  </si>
  <si>
    <t>F01684950684202500007</t>
  </si>
  <si>
    <t>F01684950685202500008</t>
  </si>
  <si>
    <t>F01684950686202500009</t>
  </si>
  <si>
    <t>F01684950687202500010</t>
  </si>
  <si>
    <t>F01684950688202500011</t>
  </si>
  <si>
    <t>F01684950689202500012</t>
  </si>
  <si>
    <t>F01684950690202500013</t>
  </si>
  <si>
    <t>F01684950691202600014</t>
  </si>
  <si>
    <t>F01684950692202600015</t>
  </si>
  <si>
    <t>F01684950693202600016</t>
  </si>
  <si>
    <t>F01684950694202600017</t>
  </si>
  <si>
    <t>S01684950599202500018</t>
  </si>
  <si>
    <t>S01684950601202500019</t>
  </si>
  <si>
    <t>S01684950643202500020</t>
  </si>
  <si>
    <t>S01684950644202500021</t>
  </si>
  <si>
    <t>S01684950645202500022</t>
  </si>
  <si>
    <t>S01684950648202500023</t>
  </si>
  <si>
    <t>S01684950649202500024</t>
  </si>
  <si>
    <t>S01684950654202500025</t>
  </si>
  <si>
    <t>S01684950655202500026</t>
  </si>
  <si>
    <t>S01684950656202600027</t>
  </si>
  <si>
    <t>S01684950707202500028</t>
  </si>
  <si>
    <t>S01684950708202500029</t>
  </si>
  <si>
    <t>S01684950709202500030</t>
  </si>
  <si>
    <t>S01684950658202500031</t>
  </si>
  <si>
    <t>S01684950659202500032</t>
  </si>
  <si>
    <t>S01684950697202500033</t>
  </si>
  <si>
    <t>S01684950593202500034</t>
  </si>
  <si>
    <t>S01684950594202500035</t>
  </si>
  <si>
    <t>S01684950596202500036</t>
  </si>
  <si>
    <t>S01684950597202500037</t>
  </si>
  <si>
    <t>S01684950598202500038</t>
  </si>
  <si>
    <t>S01684950600202500039</t>
  </si>
  <si>
    <t>S01684950602202600040</t>
  </si>
  <si>
    <t>S01684950650202500041</t>
  </si>
  <si>
    <t>S01684950696202600043</t>
  </si>
  <si>
    <t>S01684950721202500044</t>
  </si>
  <si>
    <t>S01684950725202500045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</si>
</sst>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quot;€ &quot;* #,##0.00_-;&quot;-€ &quot;* #,##0.00_-;_-&quot;€ &quot;* \-??_-;_-@_-"/>
    <numFmt numFmtId="165" formatCode="_-* #,##0_-;\-* #,##0_-;_-* \-_-;_-@_-"/>
    <numFmt numFmtId="166" formatCode="#,##0.00\ &quot;€&quot;"/>
    <numFmt numFmtId="167" formatCode="#,##0.00\ _€"/>
    <numFmt numFmtId="168" formatCode="#,##0.0"/>
    <numFmt numFmtId="169" formatCode="#,##0.00&quot; €&quot;"/>
  </numFmts>
  <fonts count="46">
    <font>
      <sz val="10"/>
      <name val="Arial"/>
      <family val="2"/>
    </font>
    <font>
      <sz val="10"/>
      <color indexed="8"/>
      <name val="Arial"/>
      <family val="2"/>
      <charset val="1"/>
    </font>
    <font>
      <b/>
      <sz val="14"/>
      <color indexed="8"/>
      <name val="Times New Roman"/>
      <family val="1"/>
      <charset val="1"/>
    </font>
    <font>
      <b/>
      <sz val="14"/>
      <color indexed="10"/>
      <name val="Times New Roman"/>
      <family val="1"/>
      <charset val="1"/>
    </font>
    <font>
      <b/>
      <sz val="14"/>
      <color indexed="56"/>
      <name val="Times New Roman"/>
      <family val="1"/>
      <charset val="1"/>
    </font>
    <font>
      <b/>
      <sz val="12"/>
      <color indexed="8"/>
      <name val="Times New Roman"/>
      <family val="1"/>
      <charset val="1"/>
    </font>
    <font>
      <b/>
      <sz val="14"/>
      <color indexed="8"/>
      <name val="Arial"/>
      <family val="2"/>
      <charset val="1"/>
    </font>
    <font>
      <b/>
      <sz val="10"/>
      <color indexed="8"/>
      <name val="Arial"/>
      <family val="2"/>
      <charset val="1"/>
    </font>
    <font>
      <sz val="10"/>
      <color indexed="8"/>
      <name val="Verdana"/>
      <family val="2"/>
      <charset val="1"/>
    </font>
    <font>
      <sz val="10"/>
      <name val="Arial"/>
      <family val="2"/>
      <charset val="1"/>
    </font>
    <font>
      <sz val="8"/>
      <color indexed="10"/>
      <name val="Verdana"/>
      <family val="2"/>
      <charset val="1"/>
    </font>
    <font>
      <b/>
      <sz val="10"/>
      <color indexed="8"/>
      <name val="Verdana"/>
      <family val="2"/>
      <charset val="1"/>
    </font>
    <font>
      <b/>
      <sz val="12"/>
      <color indexed="8"/>
      <name val="Arial"/>
      <family val="2"/>
      <charset val="1"/>
    </font>
    <font>
      <b/>
      <sz val="10"/>
      <name val="Arial"/>
      <family val="2"/>
      <charset val="1"/>
    </font>
    <font>
      <sz val="10"/>
      <name val="Verdana"/>
      <family val="2"/>
      <charset val="1"/>
    </font>
    <font>
      <sz val="10"/>
      <color indexed="12"/>
      <name val="Arial"/>
      <family val="2"/>
      <charset val="1"/>
    </font>
    <font>
      <sz val="10"/>
      <color indexed="53"/>
      <name val="Arial"/>
      <family val="2"/>
      <charset val="1"/>
    </font>
    <font>
      <b/>
      <i/>
      <sz val="10"/>
      <color indexed="8"/>
      <name val="Arial"/>
      <family val="2"/>
      <charset val="1"/>
    </font>
    <font>
      <i/>
      <sz val="10"/>
      <color indexed="8"/>
      <name val="Arial"/>
      <family val="2"/>
      <charset val="1"/>
    </font>
    <font>
      <sz val="8"/>
      <name val="Arial"/>
      <family val="2"/>
    </font>
    <font>
      <b/>
      <sz val="10"/>
      <name val="Arial"/>
      <family val="2"/>
    </font>
    <font>
      <sz val="11"/>
      <color indexed="8"/>
      <name val="Calibri"/>
      <family val="2"/>
    </font>
    <font>
      <b/>
      <sz val="10"/>
      <color indexed="8"/>
      <name val="Arial"/>
      <family val="2"/>
    </font>
    <font>
      <sz val="12"/>
      <name val="Arial"/>
      <family val="2"/>
      <charset val="1"/>
    </font>
    <font>
      <sz val="12"/>
      <name val="Arial"/>
      <family val="2"/>
    </font>
    <font>
      <sz val="11"/>
      <color theme="1"/>
      <name val="Calibri"/>
      <family val="2"/>
      <scheme val="minor"/>
    </font>
    <font>
      <sz val="10"/>
      <color rgb="FFFF0000"/>
      <name val="Arial"/>
      <family val="2"/>
      <charset val="1"/>
    </font>
    <font>
      <sz val="10"/>
      <color rgb="FF000000"/>
      <name val="Arial"/>
      <family val="2"/>
      <charset val="1"/>
    </font>
    <font>
      <b/>
      <sz val="10"/>
      <name val="Verdana"/>
      <family val="2"/>
    </font>
    <font>
      <sz val="10"/>
      <color rgb="FF000000"/>
      <name val="Verdana"/>
      <family val="2"/>
    </font>
    <font>
      <sz val="10"/>
      <name val="Verdana"/>
      <family val="2"/>
    </font>
    <font>
      <b/>
      <sz val="14"/>
      <name val="Verdana"/>
      <family val="2"/>
    </font>
    <font>
      <b/>
      <sz val="12"/>
      <name val="Verdana"/>
      <family val="2"/>
    </font>
    <font>
      <sz val="12"/>
      <name val="Verdana"/>
      <family val="2"/>
    </font>
    <font>
      <sz val="12"/>
      <color rgb="FF000000"/>
      <name val="Verdana"/>
      <family val="2"/>
    </font>
    <font>
      <b/>
      <i/>
      <sz val="12"/>
      <name val="Verdana"/>
      <family val="2"/>
    </font>
    <font>
      <i/>
      <sz val="12"/>
      <name val="Verdana"/>
      <family val="2"/>
    </font>
    <font>
      <b/>
      <sz val="12.5"/>
      <name val="Times New Roman"/>
      <family val="1"/>
    </font>
    <font>
      <b/>
      <sz val="13.5"/>
      <name val="Times New Roman"/>
      <family val="1"/>
    </font>
    <font>
      <b/>
      <u/>
      <sz val="13.5"/>
      <name val="Times New Roman"/>
      <family val="1"/>
    </font>
    <font>
      <b/>
      <sz val="13.5"/>
      <name val="Arial"/>
      <family val="2"/>
    </font>
    <font>
      <b/>
      <sz val="9.5"/>
      <name val="Arial"/>
      <family val="2"/>
    </font>
    <font>
      <sz val="9.5"/>
      <name val="Verdana"/>
      <family val="2"/>
    </font>
    <font>
      <sz val="9.5"/>
      <name val="Arial MT"/>
    </font>
    <font>
      <sz val="9.5"/>
      <name val="Arial MT"/>
      <family val="2"/>
    </font>
    <font>
      <b/>
      <sz val="11.5"/>
      <name val="Times New Roman"/>
      <family val="1"/>
    </font>
  </fonts>
  <fills count="18">
    <fill>
      <patternFill patternType="none"/>
    </fill>
    <fill>
      <patternFill patternType="gray125"/>
    </fill>
    <fill>
      <patternFill patternType="solid">
        <fgColor indexed="55"/>
        <bgColor indexed="23"/>
      </patternFill>
    </fill>
    <fill>
      <patternFill patternType="solid">
        <fgColor indexed="22"/>
        <bgColor indexed="31"/>
      </patternFill>
    </fill>
    <fill>
      <patternFill patternType="solid">
        <fgColor theme="0"/>
        <bgColor indexed="64"/>
      </patternFill>
    </fill>
    <fill>
      <patternFill patternType="solid">
        <fgColor theme="7"/>
        <bgColor indexed="64"/>
      </patternFill>
    </fill>
    <fill>
      <patternFill patternType="solid">
        <fgColor theme="0"/>
        <bgColor indexed="23"/>
      </patternFill>
    </fill>
    <fill>
      <patternFill patternType="solid">
        <fgColor theme="0" tint="-0.249977111117893"/>
        <bgColor indexed="31"/>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BEBEBE"/>
      </patternFill>
    </fill>
  </fills>
  <borders count="3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5" fontId="21" fillId="0" borderId="0" applyFill="0" applyBorder="0" applyAlignment="0" applyProtection="0"/>
    <xf numFmtId="0" fontId="25" fillId="0" borderId="0"/>
    <xf numFmtId="0" fontId="21" fillId="0" borderId="0"/>
    <xf numFmtId="0" fontId="9" fillId="0" borderId="0"/>
    <xf numFmtId="164" fontId="9" fillId="0" borderId="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64" fontId="21" fillId="0" borderId="0" applyFill="0" applyBorder="0" applyAlignment="0" applyProtection="0"/>
  </cellStyleXfs>
  <cellXfs count="295">
    <xf numFmtId="0" fontId="0" fillId="0" borderId="0" xfId="0"/>
    <xf numFmtId="4" fontId="1" fillId="0" borderId="0" xfId="0" applyNumberFormat="1" applyFont="1" applyAlignment="1">
      <alignment wrapText="1"/>
    </xf>
    <xf numFmtId="49" fontId="1" fillId="0" borderId="1" xfId="0" applyNumberFormat="1" applyFont="1" applyBorder="1" applyAlignment="1">
      <alignment horizontal="center" vertical="center"/>
    </xf>
    <xf numFmtId="4" fontId="8" fillId="0" borderId="1" xfId="0" applyNumberFormat="1" applyFont="1" applyBorder="1" applyAlignment="1">
      <alignment horizontal="left" vertical="center"/>
    </xf>
    <xf numFmtId="164" fontId="0" fillId="0" borderId="1" xfId="5" applyFont="1" applyFill="1" applyBorder="1" applyAlignment="1" applyProtection="1">
      <alignment horizontal="center" vertical="center" wrapText="1"/>
    </xf>
    <xf numFmtId="164" fontId="9" fillId="0" borderId="1" xfId="5" applyFill="1" applyBorder="1" applyAlignment="1" applyProtection="1">
      <alignment horizontal="center" vertical="center" wrapText="1"/>
    </xf>
    <xf numFmtId="4" fontId="10" fillId="0" borderId="0" xfId="0" applyNumberFormat="1" applyFont="1" applyAlignment="1">
      <alignment vertical="center"/>
    </xf>
    <xf numFmtId="4" fontId="8"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xf>
    <xf numFmtId="4" fontId="8" fillId="0" borderId="0" xfId="0" applyNumberFormat="1" applyFont="1" applyAlignment="1">
      <alignment horizontal="center" vertical="center"/>
    </xf>
    <xf numFmtId="4" fontId="8" fillId="0" borderId="1" xfId="0" applyNumberFormat="1" applyFont="1" applyBorder="1" applyAlignment="1">
      <alignment horizontal="center" vertical="center"/>
    </xf>
    <xf numFmtId="4" fontId="1" fillId="0" borderId="0" xfId="0" applyNumberFormat="1" applyFont="1" applyAlignment="1">
      <alignment horizontal="center" vertical="center"/>
    </xf>
    <xf numFmtId="4" fontId="1" fillId="2" borderId="1" xfId="0" applyNumberFormat="1" applyFont="1" applyFill="1" applyBorder="1" applyAlignment="1">
      <alignment horizontal="center" wrapText="1"/>
    </xf>
    <xf numFmtId="4" fontId="1" fillId="0" borderId="0" xfId="0" applyNumberFormat="1" applyFont="1"/>
    <xf numFmtId="4" fontId="1" fillId="0" borderId="0" xfId="0" applyNumberFormat="1" applyFont="1" applyAlignment="1">
      <alignment horizontal="left" wrapText="1"/>
    </xf>
    <xf numFmtId="4" fontId="7"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7" fillId="0" borderId="2" xfId="0" applyNumberFormat="1" applyFont="1" applyBorder="1" applyAlignment="1">
      <alignment horizontal="center" vertical="center"/>
    </xf>
    <xf numFmtId="4" fontId="8" fillId="2" borderId="1" xfId="0" applyNumberFormat="1" applyFont="1" applyFill="1" applyBorder="1" applyAlignment="1">
      <alignment horizontal="center" vertical="center"/>
    </xf>
    <xf numFmtId="4" fontId="1" fillId="0" borderId="0" xfId="0" applyNumberFormat="1" applyFont="1" applyAlignment="1">
      <alignment horizontal="center" wrapText="1"/>
    </xf>
    <xf numFmtId="4" fontId="1" fillId="0" borderId="1" xfId="0" applyNumberFormat="1" applyFont="1" applyBorder="1" applyAlignment="1">
      <alignment horizontal="center" vertical="center" wrapText="1"/>
    </xf>
    <xf numFmtId="4" fontId="1" fillId="0" borderId="0" xfId="0" applyNumberFormat="1" applyFont="1" applyAlignment="1">
      <alignment horizontal="center" vertical="center" wrapText="1"/>
    </xf>
    <xf numFmtId="4" fontId="1" fillId="0" borderId="0" xfId="0" applyNumberFormat="1" applyFont="1" applyAlignment="1">
      <alignment horizontal="left" vertical="center" wrapText="1"/>
    </xf>
    <xf numFmtId="4" fontId="8" fillId="0" borderId="1" xfId="0" applyNumberFormat="1" applyFont="1" applyBorder="1" applyAlignment="1">
      <alignment horizontal="center" vertical="center" wrapText="1"/>
    </xf>
    <xf numFmtId="4" fontId="8" fillId="0" borderId="0" xfId="0" applyNumberFormat="1" applyFont="1" applyAlignment="1">
      <alignment vertical="center"/>
    </xf>
    <xf numFmtId="4" fontId="7" fillId="3" borderId="2" xfId="0" applyNumberFormat="1" applyFont="1" applyFill="1" applyBorder="1" applyAlignment="1">
      <alignment horizontal="center" wrapText="1"/>
    </xf>
    <xf numFmtId="4" fontId="1" fillId="0" borderId="4" xfId="0" applyNumberFormat="1" applyFont="1" applyBorder="1" applyAlignment="1">
      <alignment wrapText="1"/>
    </xf>
    <xf numFmtId="4" fontId="9" fillId="0" borderId="4" xfId="0" applyNumberFormat="1" applyFont="1" applyBorder="1" applyAlignment="1">
      <alignment vertical="center"/>
    </xf>
    <xf numFmtId="4" fontId="9" fillId="0" borderId="4" xfId="0" applyNumberFormat="1" applyFont="1" applyBorder="1" applyAlignment="1">
      <alignment horizontal="center" vertical="center"/>
    </xf>
    <xf numFmtId="4" fontId="8" fillId="4" borderId="4"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xf>
    <xf numFmtId="4" fontId="9" fillId="4" borderId="4" xfId="0" applyNumberFormat="1" applyFont="1" applyFill="1" applyBorder="1" applyAlignment="1">
      <alignment horizontal="center" vertical="center"/>
    </xf>
    <xf numFmtId="4" fontId="11" fillId="0" borderId="0" xfId="0" applyNumberFormat="1" applyFont="1" applyAlignment="1">
      <alignment horizontal="left" vertical="center"/>
    </xf>
    <xf numFmtId="4" fontId="13" fillId="0" borderId="4" xfId="0" applyNumberFormat="1" applyFont="1" applyBorder="1" applyAlignment="1">
      <alignment vertical="center"/>
    </xf>
    <xf numFmtId="49" fontId="20" fillId="0" borderId="5" xfId="0" applyNumberFormat="1" applyFont="1" applyBorder="1" applyAlignment="1">
      <alignment vertical="center" wrapText="1"/>
    </xf>
    <xf numFmtId="49" fontId="20" fillId="0" borderId="6" xfId="0" applyNumberFormat="1" applyFont="1" applyBorder="1" applyAlignment="1">
      <alignment vertical="center" wrapText="1"/>
    </xf>
    <xf numFmtId="4" fontId="20" fillId="0" borderId="5" xfId="0" applyNumberFormat="1" applyFont="1" applyBorder="1" applyAlignment="1">
      <alignment vertical="center" wrapText="1"/>
    </xf>
    <xf numFmtId="4" fontId="20" fillId="0" borderId="6" xfId="0" applyNumberFormat="1" applyFont="1" applyBorder="1" applyAlignment="1">
      <alignment vertical="center" wrapText="1"/>
    </xf>
    <xf numFmtId="166" fontId="9" fillId="0" borderId="1" xfId="5" applyNumberFormat="1" applyFill="1" applyBorder="1" applyAlignment="1" applyProtection="1">
      <alignment horizontal="center" vertical="center" wrapText="1"/>
    </xf>
    <xf numFmtId="4" fontId="1" fillId="5" borderId="0" xfId="0" applyNumberFormat="1" applyFont="1" applyFill="1" applyAlignment="1">
      <alignment wrapText="1"/>
    </xf>
    <xf numFmtId="4" fontId="8" fillId="4" borderId="4" xfId="0" applyNumberFormat="1" applyFont="1" applyFill="1" applyBorder="1" applyAlignment="1">
      <alignment horizontal="center" vertical="center" wrapText="1"/>
    </xf>
    <xf numFmtId="4" fontId="7" fillId="3" borderId="7" xfId="0" applyNumberFormat="1" applyFont="1" applyFill="1" applyBorder="1" applyAlignment="1">
      <alignment horizontal="center" wrapText="1"/>
    </xf>
    <xf numFmtId="4" fontId="20" fillId="0" borderId="0" xfId="0" applyNumberFormat="1" applyFont="1" applyAlignment="1">
      <alignment horizontal="center" vertical="center" wrapText="1"/>
    </xf>
    <xf numFmtId="4" fontId="8" fillId="4" borderId="0" xfId="0" applyNumberFormat="1" applyFont="1" applyFill="1" applyAlignment="1">
      <alignment horizontal="center" vertical="center"/>
    </xf>
    <xf numFmtId="4" fontId="8" fillId="4" borderId="0" xfId="0" applyNumberFormat="1" applyFont="1" applyFill="1" applyAlignment="1">
      <alignment horizontal="center" vertical="center" wrapText="1"/>
    </xf>
    <xf numFmtId="4" fontId="1" fillId="4" borderId="0" xfId="0" applyNumberFormat="1" applyFont="1" applyFill="1" applyAlignment="1">
      <alignment horizontal="center" vertical="center" wrapText="1"/>
    </xf>
    <xf numFmtId="4" fontId="11" fillId="4" borderId="0" xfId="0" applyNumberFormat="1" applyFont="1" applyFill="1" applyAlignment="1">
      <alignment vertical="center"/>
    </xf>
    <xf numFmtId="0" fontId="11" fillId="4" borderId="0" xfId="0" applyFont="1" applyFill="1" applyAlignment="1">
      <alignment vertical="center"/>
    </xf>
    <xf numFmtId="4" fontId="1" fillId="4" borderId="0" xfId="0" applyNumberFormat="1" applyFont="1" applyFill="1" applyAlignment="1">
      <alignment wrapText="1"/>
    </xf>
    <xf numFmtId="4" fontId="16" fillId="4" borderId="0" xfId="0" applyNumberFormat="1" applyFont="1" applyFill="1" applyAlignment="1">
      <alignment wrapText="1"/>
    </xf>
    <xf numFmtId="4" fontId="1" fillId="4" borderId="0" xfId="0" applyNumberFormat="1" applyFont="1" applyFill="1" applyAlignment="1">
      <alignment horizontal="left" wrapText="1"/>
    </xf>
    <xf numFmtId="4" fontId="7" fillId="6" borderId="0" xfId="0" applyNumberFormat="1" applyFont="1" applyFill="1" applyAlignment="1">
      <alignment horizontal="left" vertical="top" wrapText="1"/>
    </xf>
    <xf numFmtId="4" fontId="17" fillId="4" borderId="0" xfId="0" applyNumberFormat="1" applyFont="1" applyFill="1" applyAlignment="1">
      <alignment wrapText="1"/>
    </xf>
    <xf numFmtId="4" fontId="1" fillId="4" borderId="3" xfId="0" applyNumberFormat="1" applyFont="1" applyFill="1" applyBorder="1" applyAlignment="1">
      <alignment wrapText="1"/>
    </xf>
    <xf numFmtId="4" fontId="18" fillId="4" borderId="8" xfId="0" applyNumberFormat="1" applyFont="1" applyFill="1" applyBorder="1" applyAlignment="1">
      <alignment horizontal="center" wrapText="1"/>
    </xf>
    <xf numFmtId="4" fontId="18" fillId="4" borderId="9" xfId="0" applyNumberFormat="1" applyFont="1" applyFill="1" applyBorder="1" applyAlignment="1">
      <alignment horizontal="center" wrapText="1"/>
    </xf>
    <xf numFmtId="4" fontId="1" fillId="4" borderId="1" xfId="0" applyNumberFormat="1" applyFont="1" applyFill="1" applyBorder="1" applyAlignment="1">
      <alignment wrapText="1"/>
    </xf>
    <xf numFmtId="4" fontId="7" fillId="7" borderId="2" xfId="0" applyNumberFormat="1" applyFont="1" applyFill="1" applyBorder="1" applyAlignment="1">
      <alignment horizontal="center" wrapText="1"/>
    </xf>
    <xf numFmtId="4" fontId="1" fillId="8" borderId="0" xfId="0" applyNumberFormat="1" applyFont="1" applyFill="1" applyAlignment="1">
      <alignment wrapText="1"/>
    </xf>
    <xf numFmtId="4" fontId="22" fillId="0" borderId="0" xfId="0" applyNumberFormat="1" applyFont="1" applyAlignment="1">
      <alignment wrapText="1"/>
    </xf>
    <xf numFmtId="4" fontId="1" fillId="4" borderId="4" xfId="0" applyNumberFormat="1" applyFont="1" applyFill="1" applyBorder="1" applyAlignment="1">
      <alignment wrapText="1"/>
    </xf>
    <xf numFmtId="49" fontId="8" fillId="4" borderId="4" xfId="0" applyNumberFormat="1" applyFont="1" applyFill="1" applyBorder="1" applyAlignment="1">
      <alignment horizontal="center" vertical="center" wrapText="1"/>
    </xf>
    <xf numFmtId="49" fontId="20" fillId="4" borderId="4"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xf>
    <xf numFmtId="4" fontId="9" fillId="4" borderId="4"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 fontId="8" fillId="4" borderId="10" xfId="0" applyNumberFormat="1" applyFont="1" applyFill="1" applyBorder="1" applyAlignment="1">
      <alignment horizontal="center" vertical="center" wrapText="1"/>
    </xf>
    <xf numFmtId="49" fontId="9" fillId="4" borderId="4"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xf>
    <xf numFmtId="166" fontId="20" fillId="4" borderId="4" xfId="0" applyNumberFormat="1" applyFont="1" applyFill="1" applyBorder="1" applyAlignment="1">
      <alignment horizontal="center" vertical="center"/>
    </xf>
    <xf numFmtId="4" fontId="26" fillId="4" borderId="4" xfId="0" applyNumberFormat="1" applyFont="1" applyFill="1" applyBorder="1" applyAlignment="1">
      <alignment horizontal="center" vertical="center"/>
    </xf>
    <xf numFmtId="4" fontId="23" fillId="4" borderId="4" xfId="0" applyNumberFormat="1" applyFont="1" applyFill="1" applyBorder="1" applyAlignment="1">
      <alignment horizontal="center" vertical="center" wrapText="1"/>
    </xf>
    <xf numFmtId="4" fontId="24" fillId="4" borderId="4" xfId="0" applyNumberFormat="1" applyFont="1" applyFill="1" applyBorder="1" applyAlignment="1">
      <alignment horizontal="center" vertical="center" wrapText="1"/>
    </xf>
    <xf numFmtId="49" fontId="9" fillId="4" borderId="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wrapText="1"/>
    </xf>
    <xf numFmtId="1" fontId="8" fillId="4" borderId="4" xfId="0" applyNumberFormat="1" applyFont="1" applyFill="1" applyBorder="1" applyAlignment="1">
      <alignment horizontal="center" vertical="center"/>
    </xf>
    <xf numFmtId="166" fontId="9" fillId="4" borderId="4" xfId="0" applyNumberFormat="1" applyFont="1" applyFill="1" applyBorder="1" applyAlignment="1">
      <alignment horizontal="center" vertical="center"/>
    </xf>
    <xf numFmtId="167" fontId="0" fillId="4" borderId="4" xfId="0" applyNumberFormat="1" applyFill="1" applyBorder="1" applyAlignment="1">
      <alignment horizontal="center" vertical="center" wrapText="1"/>
    </xf>
    <xf numFmtId="4" fontId="0" fillId="4" borderId="4" xfId="0" applyNumberFormat="1" applyFill="1" applyBorder="1" applyAlignment="1">
      <alignment horizontal="center" vertical="center" wrapText="1"/>
    </xf>
    <xf numFmtId="0" fontId="23" fillId="4" borderId="4" xfId="0" applyFont="1" applyFill="1" applyBorder="1" applyAlignment="1">
      <alignment horizontal="center" vertical="center" wrapText="1"/>
    </xf>
    <xf numFmtId="3" fontId="23" fillId="4" borderId="4" xfId="0" applyNumberFormat="1" applyFont="1" applyFill="1" applyBorder="1" applyAlignment="1">
      <alignment horizontal="center" vertical="center" wrapText="1"/>
    </xf>
    <xf numFmtId="168" fontId="23" fillId="4" borderId="4" xfId="0" applyNumberFormat="1" applyFont="1" applyFill="1" applyBorder="1" applyAlignment="1">
      <alignment horizontal="center" vertical="center" wrapText="1"/>
    </xf>
    <xf numFmtId="1" fontId="14" fillId="4" borderId="4" xfId="0" applyNumberFormat="1" applyFont="1" applyFill="1" applyBorder="1" applyAlignment="1">
      <alignment horizontal="center" vertical="center"/>
    </xf>
    <xf numFmtId="49" fontId="1" fillId="9" borderId="4" xfId="0" applyNumberFormat="1" applyFont="1" applyFill="1" applyBorder="1" applyAlignment="1">
      <alignment horizontal="center" vertical="center" wrapText="1"/>
    </xf>
    <xf numFmtId="4" fontId="7" fillId="9" borderId="4" xfId="0" applyNumberFormat="1" applyFont="1" applyFill="1" applyBorder="1" applyAlignment="1">
      <alignment horizontal="center" vertical="center" wrapText="1"/>
    </xf>
    <xf numFmtId="4" fontId="8" fillId="9" borderId="4" xfId="0" applyNumberFormat="1" applyFont="1" applyFill="1" applyBorder="1" applyAlignment="1">
      <alignment horizontal="center" vertical="center"/>
    </xf>
    <xf numFmtId="1" fontId="8" fillId="9" borderId="4" xfId="0" applyNumberFormat="1" applyFont="1" applyFill="1" applyBorder="1" applyAlignment="1">
      <alignment horizontal="center" vertical="center"/>
    </xf>
    <xf numFmtId="4" fontId="8" fillId="9" borderId="4"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xf>
    <xf numFmtId="4" fontId="9" fillId="9" borderId="4"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49" fontId="20" fillId="9" borderId="4" xfId="0" applyNumberFormat="1" applyFont="1" applyFill="1" applyBorder="1" applyAlignment="1">
      <alignment horizontal="center" vertical="center" wrapText="1"/>
    </xf>
    <xf numFmtId="166" fontId="9" fillId="9" borderId="4" xfId="0" applyNumberFormat="1" applyFont="1" applyFill="1" applyBorder="1" applyAlignment="1">
      <alignment horizontal="center" vertical="center"/>
    </xf>
    <xf numFmtId="4" fontId="9" fillId="9" borderId="4" xfId="0" applyNumberFormat="1" applyFont="1" applyFill="1" applyBorder="1" applyAlignment="1">
      <alignment horizontal="center" vertical="center"/>
    </xf>
    <xf numFmtId="4" fontId="0" fillId="9" borderId="4" xfId="0" applyNumberFormat="1" applyFill="1" applyBorder="1" applyAlignment="1">
      <alignment horizontal="center" vertical="center" wrapText="1"/>
    </xf>
    <xf numFmtId="4" fontId="1" fillId="9" borderId="0" xfId="0" applyNumberFormat="1" applyFont="1" applyFill="1" applyAlignment="1">
      <alignment wrapText="1"/>
    </xf>
    <xf numFmtId="4" fontId="14" fillId="9" borderId="4" xfId="0" applyNumberFormat="1" applyFont="1" applyFill="1" applyBorder="1" applyAlignment="1">
      <alignment horizontal="center" vertical="center"/>
    </xf>
    <xf numFmtId="1" fontId="14" fillId="9" borderId="4" xfId="0" applyNumberFormat="1" applyFont="1" applyFill="1" applyBorder="1" applyAlignment="1">
      <alignment horizontal="center" vertical="center"/>
    </xf>
    <xf numFmtId="49" fontId="14" fillId="9" borderId="4" xfId="0" applyNumberFormat="1" applyFont="1" applyFill="1" applyBorder="1" applyAlignment="1">
      <alignment horizontal="center" vertical="center"/>
    </xf>
    <xf numFmtId="168" fontId="9" fillId="9" borderId="4" xfId="0" applyNumberFormat="1" applyFont="1" applyFill="1" applyBorder="1" applyAlignment="1">
      <alignment horizontal="center" vertical="center"/>
    </xf>
    <xf numFmtId="1" fontId="14" fillId="9" borderId="4" xfId="0" applyNumberFormat="1" applyFont="1" applyFill="1" applyBorder="1" applyAlignment="1">
      <alignment horizontal="center" vertical="center" wrapText="1"/>
    </xf>
    <xf numFmtId="4" fontId="24" fillId="9" borderId="4" xfId="0" applyNumberFormat="1" applyFont="1" applyFill="1" applyBorder="1" applyAlignment="1">
      <alignment horizontal="center" vertical="center" wrapText="1"/>
    </xf>
    <xf numFmtId="4" fontId="9" fillId="9" borderId="0" xfId="0" applyNumberFormat="1" applyFont="1" applyFill="1" applyAlignment="1">
      <alignment horizontal="center" vertical="center"/>
    </xf>
    <xf numFmtId="4" fontId="9" fillId="9" borderId="4" xfId="4" applyNumberFormat="1" applyFill="1" applyBorder="1" applyAlignment="1">
      <alignment horizontal="center" vertical="center"/>
    </xf>
    <xf numFmtId="0" fontId="24" fillId="9" borderId="4" xfId="0" applyFont="1" applyFill="1" applyBorder="1" applyAlignment="1">
      <alignment horizontal="center" vertical="center" wrapText="1"/>
    </xf>
    <xf numFmtId="3" fontId="24" fillId="9" borderId="4" xfId="0" applyNumberFormat="1" applyFont="1" applyFill="1" applyBorder="1" applyAlignment="1">
      <alignment horizontal="center" vertical="center" wrapText="1"/>
    </xf>
    <xf numFmtId="168" fontId="24" fillId="9" borderId="4" xfId="0" applyNumberFormat="1" applyFont="1" applyFill="1" applyBorder="1" applyAlignment="1">
      <alignment horizontal="center" vertical="center" wrapText="1"/>
    </xf>
    <xf numFmtId="4" fontId="24" fillId="9" borderId="0" xfId="0" applyNumberFormat="1" applyFont="1" applyFill="1" applyAlignment="1">
      <alignment horizontal="center" vertical="center" wrapText="1"/>
    </xf>
    <xf numFmtId="49" fontId="27" fillId="10" borderId="4" xfId="0" applyNumberFormat="1" applyFont="1" applyFill="1" applyBorder="1" applyAlignment="1">
      <alignment horizontal="center" vertical="center" wrapText="1"/>
    </xf>
    <xf numFmtId="49" fontId="9" fillId="9" borderId="4" xfId="0" applyNumberFormat="1" applyFont="1" applyFill="1" applyBorder="1" applyAlignment="1">
      <alignment horizontal="center" vertical="center" wrapText="1"/>
    </xf>
    <xf numFmtId="166" fontId="20" fillId="9" borderId="4" xfId="0" applyNumberFormat="1" applyFont="1" applyFill="1" applyBorder="1" applyAlignment="1">
      <alignment horizontal="center" vertical="center"/>
    </xf>
    <xf numFmtId="49" fontId="8" fillId="9" borderId="1" xfId="0" applyNumberFormat="1" applyFont="1" applyFill="1" applyBorder="1" applyAlignment="1">
      <alignment horizontal="center" vertical="center" wrapText="1"/>
    </xf>
    <xf numFmtId="49" fontId="9" fillId="9" borderId="4" xfId="0" applyNumberFormat="1" applyFont="1" applyFill="1" applyBorder="1" applyAlignment="1">
      <alignment horizontal="center" vertical="center"/>
    </xf>
    <xf numFmtId="4" fontId="8" fillId="9" borderId="10" xfId="0" applyNumberFormat="1" applyFont="1" applyFill="1" applyBorder="1" applyAlignment="1">
      <alignment horizontal="center" vertical="center" wrapText="1"/>
    </xf>
    <xf numFmtId="4" fontId="1" fillId="9" borderId="4" xfId="0" applyNumberFormat="1" applyFont="1" applyFill="1" applyBorder="1" applyAlignment="1">
      <alignment wrapText="1"/>
    </xf>
    <xf numFmtId="4" fontId="17" fillId="4" borderId="2" xfId="0" applyNumberFormat="1" applyFont="1" applyFill="1" applyBorder="1" applyAlignment="1">
      <alignment horizontal="left" wrapText="1"/>
    </xf>
    <xf numFmtId="4" fontId="7" fillId="4" borderId="1" xfId="0" applyNumberFormat="1" applyFont="1" applyFill="1" applyBorder="1" applyAlignment="1">
      <alignment horizontal="left" wrapText="1"/>
    </xf>
    <xf numFmtId="4" fontId="7" fillId="6" borderId="1" xfId="0" applyNumberFormat="1" applyFont="1" applyFill="1" applyBorder="1" applyAlignment="1">
      <alignment horizontal="left" wrapText="1"/>
    </xf>
    <xf numFmtId="4" fontId="9" fillId="9" borderId="0" xfId="0" applyNumberFormat="1" applyFont="1" applyFill="1" applyAlignment="1">
      <alignment wrapText="1"/>
    </xf>
    <xf numFmtId="4" fontId="15" fillId="9" borderId="0" xfId="0" applyNumberFormat="1" applyFont="1" applyFill="1" applyAlignment="1">
      <alignment wrapText="1"/>
    </xf>
    <xf numFmtId="4" fontId="8" fillId="9" borderId="0" xfId="0" applyNumberFormat="1" applyFont="1" applyFill="1" applyAlignment="1">
      <alignment horizontal="center" vertical="center"/>
    </xf>
    <xf numFmtId="49" fontId="8" fillId="9" borderId="0" xfId="0" applyNumberFormat="1" applyFont="1" applyFill="1" applyAlignment="1">
      <alignment horizontal="center" vertical="center"/>
    </xf>
    <xf numFmtId="49" fontId="8" fillId="9" borderId="2" xfId="0" applyNumberFormat="1" applyFont="1" applyFill="1" applyBorder="1" applyAlignment="1">
      <alignment horizontal="center" vertical="center" wrapText="1"/>
    </xf>
    <xf numFmtId="49" fontId="1" fillId="11" borderId="4" xfId="0" applyNumberFormat="1" applyFont="1" applyFill="1" applyBorder="1" applyAlignment="1">
      <alignment horizontal="center" vertical="center" wrapText="1"/>
    </xf>
    <xf numFmtId="4" fontId="8" fillId="11" borderId="4" xfId="0" applyNumberFormat="1" applyFont="1" applyFill="1" applyBorder="1" applyAlignment="1">
      <alignment horizontal="center" vertical="center"/>
    </xf>
    <xf numFmtId="4" fontId="24" fillId="11" borderId="4" xfId="0" applyNumberFormat="1" applyFont="1" applyFill="1" applyBorder="1" applyAlignment="1">
      <alignment horizontal="center" vertical="center" wrapText="1"/>
    </xf>
    <xf numFmtId="0" fontId="24" fillId="11" borderId="4" xfId="0" applyFont="1" applyFill="1" applyBorder="1" applyAlignment="1">
      <alignment horizontal="center" vertical="center" wrapText="1"/>
    </xf>
    <xf numFmtId="3" fontId="24" fillId="11" borderId="4" xfId="0" applyNumberFormat="1" applyFont="1" applyFill="1" applyBorder="1" applyAlignment="1">
      <alignment horizontal="center" vertical="center" wrapText="1"/>
    </xf>
    <xf numFmtId="168" fontId="24" fillId="11" borderId="4" xfId="0" applyNumberFormat="1" applyFont="1" applyFill="1" applyBorder="1" applyAlignment="1">
      <alignment horizontal="center" vertical="center" wrapText="1"/>
    </xf>
    <xf numFmtId="4" fontId="9" fillId="11" borderId="4" xfId="0" applyNumberFormat="1" applyFont="1" applyFill="1" applyBorder="1" applyAlignment="1">
      <alignment horizontal="center" vertical="center"/>
    </xf>
    <xf numFmtId="4" fontId="1" fillId="11" borderId="0" xfId="0" applyNumberFormat="1" applyFont="1" applyFill="1" applyAlignment="1">
      <alignment wrapText="1"/>
    </xf>
    <xf numFmtId="49" fontId="1" fillId="12" borderId="4" xfId="0" applyNumberFormat="1" applyFont="1" applyFill="1" applyBorder="1" applyAlignment="1">
      <alignment horizontal="center" vertical="center" wrapText="1"/>
    </xf>
    <xf numFmtId="4" fontId="8" fillId="12" borderId="4" xfId="0" applyNumberFormat="1" applyFont="1" applyFill="1" applyBorder="1" applyAlignment="1">
      <alignment horizontal="center" vertical="center"/>
    </xf>
    <xf numFmtId="4" fontId="24" fillId="12" borderId="4" xfId="0" applyNumberFormat="1" applyFont="1" applyFill="1" applyBorder="1" applyAlignment="1">
      <alignment horizontal="center" vertical="center" wrapText="1"/>
    </xf>
    <xf numFmtId="0" fontId="24" fillId="12" borderId="4" xfId="0" applyFont="1" applyFill="1" applyBorder="1" applyAlignment="1">
      <alignment horizontal="center" vertical="center" wrapText="1"/>
    </xf>
    <xf numFmtId="3" fontId="24" fillId="12" borderId="4" xfId="0" applyNumberFormat="1" applyFont="1" applyFill="1" applyBorder="1" applyAlignment="1">
      <alignment horizontal="center" vertical="center" wrapText="1"/>
    </xf>
    <xf numFmtId="168" fontId="24" fillId="12" borderId="4" xfId="0" applyNumberFormat="1" applyFont="1" applyFill="1" applyBorder="1" applyAlignment="1">
      <alignment horizontal="center" vertical="center" wrapText="1"/>
    </xf>
    <xf numFmtId="4" fontId="9" fillId="12" borderId="4" xfId="0" applyNumberFormat="1" applyFont="1" applyFill="1" applyBorder="1" applyAlignment="1">
      <alignment horizontal="center" vertical="center"/>
    </xf>
    <xf numFmtId="4" fontId="1" fillId="12" borderId="0" xfId="0" applyNumberFormat="1" applyFont="1" applyFill="1" applyAlignment="1">
      <alignment wrapText="1"/>
    </xf>
    <xf numFmtId="49" fontId="1" fillId="13" borderId="4" xfId="0" applyNumberFormat="1" applyFont="1" applyFill="1" applyBorder="1" applyAlignment="1">
      <alignment horizontal="center" vertical="center" wrapText="1"/>
    </xf>
    <xf numFmtId="4" fontId="8" fillId="13" borderId="4" xfId="0" applyNumberFormat="1" applyFont="1" applyFill="1" applyBorder="1" applyAlignment="1">
      <alignment horizontal="center" vertical="center"/>
    </xf>
    <xf numFmtId="4" fontId="24" fillId="13" borderId="4" xfId="0" applyNumberFormat="1" applyFont="1" applyFill="1" applyBorder="1" applyAlignment="1">
      <alignment horizontal="center" vertical="center" wrapText="1"/>
    </xf>
    <xf numFmtId="0" fontId="24" fillId="13" borderId="4" xfId="0" applyFont="1" applyFill="1" applyBorder="1" applyAlignment="1">
      <alignment horizontal="center" vertical="center" wrapText="1"/>
    </xf>
    <xf numFmtId="3" fontId="24" fillId="13" borderId="4" xfId="0" applyNumberFormat="1" applyFont="1" applyFill="1" applyBorder="1" applyAlignment="1">
      <alignment horizontal="center" vertical="center" wrapText="1"/>
    </xf>
    <xf numFmtId="168" fontId="24" fillId="13" borderId="4" xfId="0" applyNumberFormat="1" applyFont="1" applyFill="1" applyBorder="1" applyAlignment="1">
      <alignment horizontal="center" vertical="center" wrapText="1"/>
    </xf>
    <xf numFmtId="4" fontId="9" fillId="13" borderId="4" xfId="0" applyNumberFormat="1" applyFont="1" applyFill="1" applyBorder="1" applyAlignment="1">
      <alignment horizontal="center" vertical="center"/>
    </xf>
    <xf numFmtId="4" fontId="1" fillId="13" borderId="0" xfId="0" applyNumberFormat="1" applyFont="1" applyFill="1" applyAlignment="1">
      <alignment wrapText="1"/>
    </xf>
    <xf numFmtId="49" fontId="1" fillId="14" borderId="4" xfId="0" applyNumberFormat="1" applyFont="1" applyFill="1" applyBorder="1" applyAlignment="1">
      <alignment horizontal="center" vertical="center" wrapText="1"/>
    </xf>
    <xf numFmtId="4" fontId="8" fillId="14" borderId="4" xfId="0" applyNumberFormat="1" applyFont="1" applyFill="1" applyBorder="1" applyAlignment="1">
      <alignment horizontal="center" vertical="center"/>
    </xf>
    <xf numFmtId="4" fontId="24" fillId="14" borderId="4" xfId="0" applyNumberFormat="1" applyFont="1" applyFill="1" applyBorder="1" applyAlignment="1">
      <alignment horizontal="center" vertical="center" wrapText="1"/>
    </xf>
    <xf numFmtId="0" fontId="24" fillId="14" borderId="4" xfId="0" applyFont="1" applyFill="1" applyBorder="1" applyAlignment="1">
      <alignment horizontal="center" vertical="center" wrapText="1"/>
    </xf>
    <xf numFmtId="3" fontId="24" fillId="14" borderId="4" xfId="0" applyNumberFormat="1" applyFont="1" applyFill="1" applyBorder="1" applyAlignment="1">
      <alignment horizontal="center" vertical="center" wrapText="1"/>
    </xf>
    <xf numFmtId="168" fontId="24" fillId="14" borderId="4" xfId="0" applyNumberFormat="1" applyFont="1" applyFill="1" applyBorder="1" applyAlignment="1">
      <alignment horizontal="center" vertical="center" wrapText="1"/>
    </xf>
    <xf numFmtId="4" fontId="9" fillId="14" borderId="4" xfId="0" applyNumberFormat="1" applyFont="1" applyFill="1" applyBorder="1" applyAlignment="1">
      <alignment horizontal="center" vertical="center"/>
    </xf>
    <xf numFmtId="4" fontId="1" fillId="14" borderId="0" xfId="0" applyNumberFormat="1" applyFont="1" applyFill="1" applyAlignment="1">
      <alignment wrapText="1"/>
    </xf>
    <xf numFmtId="0" fontId="29" fillId="0" borderId="0" xfId="0" applyFont="1" applyAlignment="1">
      <alignment horizontal="left" vertical="top" wrapText="1"/>
    </xf>
    <xf numFmtId="0" fontId="30" fillId="0" borderId="21" xfId="0" applyFont="1" applyBorder="1" applyAlignment="1">
      <alignment horizontal="center" vertical="center" wrapText="1"/>
    </xf>
    <xf numFmtId="0" fontId="30" fillId="15" borderId="21" xfId="0" applyFont="1" applyFill="1" applyBorder="1" applyAlignment="1">
      <alignment horizontal="left" vertical="top" wrapText="1"/>
    </xf>
    <xf numFmtId="164" fontId="30" fillId="0" borderId="21" xfId="5" applyFont="1" applyBorder="1" applyAlignment="1">
      <alignment horizontal="center" vertical="center" wrapText="1"/>
    </xf>
    <xf numFmtId="164" fontId="28" fillId="0" borderId="21" xfId="5" applyFont="1" applyBorder="1" applyAlignment="1">
      <alignment horizontal="center" vertical="center" wrapText="1"/>
    </xf>
    <xf numFmtId="0" fontId="30" fillId="0" borderId="21" xfId="0" applyFont="1" applyBorder="1" applyAlignment="1">
      <alignment horizontal="left" vertical="top" wrapText="1"/>
    </xf>
    <xf numFmtId="0" fontId="28" fillId="0" borderId="21" xfId="0" applyFont="1" applyBorder="1" applyAlignment="1">
      <alignment horizontal="left" vertical="top" wrapText="1"/>
    </xf>
    <xf numFmtId="0" fontId="32" fillId="16" borderId="4" xfId="0" applyFont="1" applyFill="1" applyBorder="1" applyAlignment="1">
      <alignment vertical="center" wrapText="1"/>
    </xf>
    <xf numFmtId="0" fontId="32" fillId="16" borderId="4" xfId="0" applyFont="1" applyFill="1" applyBorder="1" applyAlignment="1">
      <alignment horizontal="center" vertical="center" wrapText="1"/>
    </xf>
    <xf numFmtId="1" fontId="33" fillId="0" borderId="4" xfId="0" applyNumberFormat="1" applyFont="1" applyBorder="1" applyAlignment="1">
      <alignment horizontal="center" vertical="top" wrapText="1"/>
    </xf>
    <xf numFmtId="0" fontId="33" fillId="0" borderId="4" xfId="0" applyFont="1" applyBorder="1" applyAlignment="1">
      <alignment horizontal="center" vertical="top" wrapText="1"/>
    </xf>
    <xf numFmtId="169" fontId="33" fillId="0" borderId="4" xfId="0" applyNumberFormat="1" applyFont="1" applyBorder="1" applyAlignment="1">
      <alignment horizontal="center" vertical="top" wrapText="1"/>
    </xf>
    <xf numFmtId="0" fontId="33" fillId="0" borderId="4" xfId="0" applyFont="1" applyBorder="1" applyAlignment="1">
      <alignment horizontal="center" vertical="top"/>
    </xf>
    <xf numFmtId="169" fontId="33" fillId="0" borderId="4" xfId="0" applyNumberFormat="1" applyFont="1" applyBorder="1" applyAlignment="1">
      <alignment horizontal="center" vertical="top"/>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Alignment="1">
      <alignment vertical="center" wrapText="1"/>
    </xf>
    <xf numFmtId="0" fontId="33" fillId="0" borderId="0" xfId="0" applyFont="1" applyAlignment="1">
      <alignment vertical="center"/>
    </xf>
    <xf numFmtId="0" fontId="32" fillId="17" borderId="4" xfId="0" applyFont="1" applyFill="1" applyBorder="1" applyAlignment="1">
      <alignment vertical="center"/>
    </xf>
    <xf numFmtId="0" fontId="33" fillId="0" borderId="4" xfId="0" applyFont="1" applyBorder="1" applyAlignment="1">
      <alignment horizontal="left" vertical="center"/>
    </xf>
    <xf numFmtId="0" fontId="32" fillId="0" borderId="4" xfId="0" applyFont="1" applyBorder="1" applyAlignment="1">
      <alignment vertical="center"/>
    </xf>
    <xf numFmtId="0" fontId="32" fillId="16" borderId="6" xfId="0" applyFont="1" applyFill="1" applyBorder="1" applyAlignment="1">
      <alignment vertical="center" wrapText="1"/>
    </xf>
    <xf numFmtId="0" fontId="32" fillId="16" borderId="6" xfId="0" applyFont="1" applyFill="1" applyBorder="1" applyAlignment="1">
      <alignment horizontal="center" vertical="center" wrapText="1"/>
    </xf>
    <xf numFmtId="49" fontId="33" fillId="0" borderId="4" xfId="0" applyNumberFormat="1" applyFont="1" applyBorder="1" applyAlignment="1">
      <alignment horizontal="center" vertical="top"/>
    </xf>
    <xf numFmtId="0" fontId="32" fillId="16" borderId="4" xfId="0" applyFont="1" applyFill="1" applyBorder="1" applyAlignment="1">
      <alignment horizontal="center" vertical="top" wrapText="1"/>
    </xf>
    <xf numFmtId="49" fontId="33" fillId="0" borderId="4" xfId="0" applyNumberFormat="1" applyFont="1" applyBorder="1" applyAlignment="1">
      <alignment horizontal="center" vertical="top" wrapText="1"/>
    </xf>
    <xf numFmtId="0" fontId="34" fillId="0" borderId="4" xfId="0" applyFont="1" applyBorder="1" applyAlignment="1">
      <alignment horizontal="center" vertical="top"/>
    </xf>
    <xf numFmtId="164" fontId="33" fillId="0" borderId="4" xfId="5" applyFont="1" applyFill="1" applyBorder="1" applyAlignment="1">
      <alignment horizontal="center" vertical="top" wrapText="1"/>
    </xf>
    <xf numFmtId="0" fontId="34" fillId="0" borderId="4" xfId="0" applyFont="1" applyBorder="1" applyAlignment="1">
      <alignment horizontal="center" vertical="top" wrapText="1"/>
    </xf>
    <xf numFmtId="44" fontId="33" fillId="0" borderId="4" xfId="0" applyNumberFormat="1" applyFont="1" applyBorder="1" applyAlignment="1">
      <alignment horizontal="center" vertical="top" wrapText="1"/>
    </xf>
    <xf numFmtId="0" fontId="41" fillId="0" borderId="21" xfId="0" applyFont="1" applyBorder="1" applyAlignment="1">
      <alignment horizontal="center" vertical="top" wrapText="1"/>
    </xf>
    <xf numFmtId="0" fontId="42" fillId="0" borderId="21" xfId="0" applyFont="1" applyBorder="1" applyAlignment="1">
      <alignment horizontal="left" vertical="center" wrapText="1" indent="3"/>
    </xf>
    <xf numFmtId="0" fontId="0" fillId="0" borderId="0" xfId="0" applyAlignment="1">
      <alignment horizontal="left" vertical="top"/>
    </xf>
    <xf numFmtId="0" fontId="42" fillId="0" borderId="21" xfId="0" applyFont="1" applyBorder="1" applyAlignment="1">
      <alignment horizontal="left" vertical="top" wrapText="1"/>
    </xf>
    <xf numFmtId="0" fontId="41" fillId="0" borderId="21" xfId="0" applyFont="1" applyBorder="1" applyAlignment="1">
      <alignment horizontal="left" vertical="top" wrapText="1" indent="2"/>
    </xf>
    <xf numFmtId="0" fontId="42" fillId="0" borderId="21" xfId="0" applyFont="1" applyBorder="1" applyAlignment="1">
      <alignment horizontal="left" vertical="top" wrapText="1" indent="2"/>
    </xf>
    <xf numFmtId="0" fontId="41" fillId="0" borderId="21" xfId="0" applyFont="1" applyBorder="1" applyAlignment="1">
      <alignment horizontal="left" vertical="top" wrapText="1"/>
    </xf>
    <xf numFmtId="0" fontId="42" fillId="0" borderId="21" xfId="0" applyFont="1" applyBorder="1" applyAlignment="1">
      <alignment horizontal="center" vertical="center" wrapText="1"/>
    </xf>
    <xf numFmtId="4" fontId="11" fillId="0" borderId="0" xfId="0" applyNumberFormat="1" applyFont="1" applyAlignment="1">
      <alignment horizontal="left" vertical="center"/>
    </xf>
    <xf numFmtId="4" fontId="2" fillId="0" borderId="0" xfId="0" applyNumberFormat="1" applyFont="1" applyAlignment="1">
      <alignment horizontal="center" vertical="center" wrapText="1"/>
    </xf>
    <xf numFmtId="4" fontId="2" fillId="0" borderId="0" xfId="0" applyNumberFormat="1" applyFont="1" applyAlignment="1">
      <alignment horizontal="center" vertical="center"/>
    </xf>
    <xf numFmtId="4" fontId="5" fillId="0" borderId="0" xfId="0" applyNumberFormat="1" applyFont="1" applyAlignment="1">
      <alignment horizontal="center" vertical="center"/>
    </xf>
    <xf numFmtId="4" fontId="6" fillId="0" borderId="0" xfId="0" applyNumberFormat="1" applyFont="1" applyAlignment="1">
      <alignment horizontal="center" vertical="center"/>
    </xf>
    <xf numFmtId="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4" fontId="12" fillId="0" borderId="0" xfId="0" applyNumberFormat="1" applyFont="1" applyAlignment="1">
      <alignment horizontal="center" vertical="center"/>
    </xf>
    <xf numFmtId="4" fontId="8"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 fontId="1" fillId="0" borderId="0" xfId="0" applyNumberFormat="1" applyFont="1" applyAlignment="1">
      <alignment horizontal="left" wrapText="1"/>
    </xf>
    <xf numFmtId="4" fontId="22" fillId="0" borderId="0" xfId="0" applyNumberFormat="1" applyFont="1" applyAlignment="1">
      <alignment horizontal="left" wrapText="1"/>
    </xf>
    <xf numFmtId="4" fontId="7" fillId="0" borderId="2" xfId="0" applyNumberFormat="1" applyFont="1" applyBorder="1" applyAlignment="1">
      <alignment horizontal="center" vertical="center" wrapText="1"/>
    </xf>
    <xf numFmtId="4" fontId="8" fillId="0" borderId="0" xfId="0" applyNumberFormat="1" applyFont="1" applyAlignment="1">
      <alignment horizontal="left" vertical="center"/>
    </xf>
    <xf numFmtId="4" fontId="2" fillId="0" borderId="4" xfId="0" applyNumberFormat="1" applyFont="1" applyBorder="1" applyAlignment="1">
      <alignment horizontal="center" vertical="center"/>
    </xf>
    <xf numFmtId="4" fontId="7"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 fontId="7" fillId="0" borderId="4" xfId="0" applyNumberFormat="1" applyFont="1" applyBorder="1" applyAlignment="1">
      <alignment horizontal="center" vertical="center"/>
    </xf>
    <xf numFmtId="4" fontId="13" fillId="0" borderId="4" xfId="0" applyNumberFormat="1" applyFont="1" applyBorder="1" applyAlignment="1">
      <alignment horizontal="center" vertical="center"/>
    </xf>
    <xf numFmtId="4" fontId="7" fillId="0" borderId="5" xfId="0" applyNumberFormat="1" applyFont="1" applyBorder="1" applyAlignment="1">
      <alignment horizontal="center" vertical="center" wrapText="1"/>
    </xf>
    <xf numFmtId="4" fontId="7" fillId="0" borderId="6"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4" fontId="1" fillId="4" borderId="0" xfId="0" applyNumberFormat="1" applyFont="1" applyFill="1" applyAlignment="1">
      <alignment horizontal="left" wrapText="1"/>
    </xf>
    <xf numFmtId="4" fontId="20"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xf>
    <xf numFmtId="49" fontId="20" fillId="4" borderId="4" xfId="0" applyNumberFormat="1" applyFont="1" applyFill="1" applyBorder="1" applyAlignment="1">
      <alignment horizontal="center" vertical="center" wrapText="1"/>
    </xf>
    <xf numFmtId="4" fontId="1" fillId="4" borderId="0" xfId="0" applyNumberFormat="1" applyFont="1" applyFill="1" applyAlignment="1">
      <alignment horizontal="left" vertical="center" wrapText="1"/>
    </xf>
    <xf numFmtId="4" fontId="1" fillId="4" borderId="1" xfId="0" applyNumberFormat="1" applyFont="1" applyFill="1" applyBorder="1" applyAlignment="1">
      <alignment horizontal="left" wrapText="1"/>
    </xf>
    <xf numFmtId="4" fontId="1" fillId="4" borderId="0" xfId="0" applyNumberFormat="1" applyFont="1" applyFill="1" applyAlignment="1">
      <alignment horizontal="left" vertical="top" wrapText="1"/>
    </xf>
    <xf numFmtId="4" fontId="17" fillId="4" borderId="11" xfId="0" applyNumberFormat="1" applyFont="1" applyFill="1" applyBorder="1" applyAlignment="1">
      <alignment horizontal="left" wrapText="1"/>
    </xf>
    <xf numFmtId="4" fontId="18" fillId="4" borderId="1" xfId="0" applyNumberFormat="1" applyFont="1" applyFill="1" applyBorder="1" applyAlignment="1">
      <alignment horizontal="center" wrapText="1"/>
    </xf>
    <xf numFmtId="4" fontId="20" fillId="0" borderId="5" xfId="0" applyNumberFormat="1" applyFont="1" applyBorder="1" applyAlignment="1">
      <alignment horizontal="center" vertical="center" wrapText="1"/>
    </xf>
    <xf numFmtId="4" fontId="20" fillId="0" borderId="12" xfId="0" applyNumberFormat="1" applyFont="1" applyBorder="1" applyAlignment="1">
      <alignment horizontal="center" vertical="center" wrapText="1"/>
    </xf>
    <xf numFmtId="4" fontId="20" fillId="0" borderId="6" xfId="0" applyNumberFormat="1" applyFont="1" applyBorder="1" applyAlignment="1">
      <alignment horizontal="center" vertical="center" wrapText="1"/>
    </xf>
    <xf numFmtId="4" fontId="2" fillId="0" borderId="10" xfId="0" applyNumberFormat="1" applyFont="1" applyBorder="1" applyAlignment="1">
      <alignment horizontal="center" vertical="center"/>
    </xf>
    <xf numFmtId="4"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49" fontId="20" fillId="0" borderId="5" xfId="0" applyNumberFormat="1" applyFont="1" applyBorder="1" applyAlignment="1">
      <alignment horizontal="center" vertical="center" wrapText="1"/>
    </xf>
    <xf numFmtId="49" fontId="20" fillId="0" borderId="12"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 fontId="7" fillId="2" borderId="0" xfId="0" applyNumberFormat="1" applyFont="1" applyFill="1" applyAlignment="1">
      <alignment horizontal="left" vertical="top" wrapText="1"/>
    </xf>
    <xf numFmtId="4" fontId="20" fillId="0" borderId="10" xfId="0" applyNumberFormat="1" applyFont="1" applyBorder="1" applyAlignment="1">
      <alignment horizontal="center" vertical="center" wrapText="1"/>
    </xf>
    <xf numFmtId="4" fontId="20" fillId="0" borderId="14" xfId="0" applyNumberFormat="1" applyFont="1" applyBorder="1" applyAlignment="1">
      <alignment horizontal="center" vertical="center" wrapText="1"/>
    </xf>
    <xf numFmtId="4" fontId="1" fillId="0" borderId="0" xfId="0" applyNumberFormat="1"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left" vertical="top" wrapText="1"/>
    </xf>
    <xf numFmtId="0" fontId="28" fillId="0" borderId="1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30" fillId="0" borderId="0" xfId="0" applyFont="1" applyAlignment="1">
      <alignment horizontal="left" vertical="top" wrapText="1"/>
    </xf>
    <xf numFmtId="0" fontId="33" fillId="0" borderId="0" xfId="0" applyFont="1" applyAlignment="1">
      <alignment horizontal="left" vertical="center"/>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left" vertical="center" wrapText="1"/>
    </xf>
    <xf numFmtId="0" fontId="32" fillId="17" borderId="0" xfId="0" applyFont="1" applyFill="1" applyAlignment="1">
      <alignment horizontal="left"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5" fillId="0" borderId="4" xfId="0" applyFont="1" applyBorder="1" applyAlignment="1">
      <alignment horizontal="left" vertical="center"/>
    </xf>
    <xf numFmtId="0" fontId="33" fillId="0" borderId="4" xfId="0" applyFont="1" applyBorder="1" applyAlignment="1">
      <alignment horizontal="left" vertical="center"/>
    </xf>
    <xf numFmtId="0" fontId="32" fillId="17" borderId="16" xfId="0" applyFont="1" applyFill="1" applyBorder="1" applyAlignment="1">
      <alignment horizontal="center" vertical="center" wrapText="1"/>
    </xf>
    <xf numFmtId="0" fontId="32" fillId="17" borderId="17"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42" fillId="0" borderId="0" xfId="0" applyFont="1" applyAlignment="1">
      <alignment horizontal="center" vertical="top" wrapText="1"/>
    </xf>
    <xf numFmtId="0" fontId="41" fillId="0" borderId="0" xfId="0" applyFont="1" applyAlignment="1">
      <alignment horizontal="left" vertical="top" wrapText="1"/>
    </xf>
    <xf numFmtId="0" fontId="43" fillId="0" borderId="0" xfId="0" applyFont="1" applyAlignment="1">
      <alignment horizontal="left" vertical="top" wrapText="1"/>
    </xf>
    <xf numFmtId="0" fontId="37" fillId="0" borderId="0" xfId="0" applyFont="1" applyAlignment="1">
      <alignment horizontal="center" vertical="top" wrapText="1"/>
    </xf>
    <xf numFmtId="0" fontId="45" fillId="0" borderId="0" xfId="0" applyFont="1" applyAlignment="1">
      <alignment horizontal="center" vertical="top" wrapText="1"/>
    </xf>
    <xf numFmtId="0" fontId="38" fillId="0" borderId="0" xfId="0" applyFont="1" applyAlignment="1">
      <alignment horizontal="center" vertical="top" wrapText="1"/>
    </xf>
    <xf numFmtId="0" fontId="40" fillId="0" borderId="0" xfId="0" applyFont="1" applyAlignment="1">
      <alignment horizontal="center" vertical="top" wrapText="1"/>
    </xf>
    <xf numFmtId="0" fontId="41" fillId="0" borderId="16" xfId="0" applyFont="1" applyBorder="1" applyAlignment="1">
      <alignment horizontal="left" vertical="top" wrapText="1" indent="1"/>
    </xf>
    <xf numFmtId="0" fontId="41" fillId="0" borderId="18" xfId="0" applyFont="1" applyBorder="1" applyAlignment="1">
      <alignment horizontal="left" vertical="top" wrapText="1" indent="1"/>
    </xf>
    <xf numFmtId="0" fontId="43" fillId="0" borderId="16" xfId="0" applyFont="1" applyBorder="1" applyAlignment="1">
      <alignment horizontal="center" vertical="center" wrapText="1"/>
    </xf>
    <xf numFmtId="0" fontId="43" fillId="0" borderId="18" xfId="0" applyFont="1" applyBorder="1" applyAlignment="1">
      <alignment horizontal="center" vertical="center" wrapText="1"/>
    </xf>
    <xf numFmtId="0" fontId="33" fillId="0" borderId="4" xfId="0" applyFont="1" applyFill="1" applyBorder="1" applyAlignment="1">
      <alignment horizontal="center" vertical="top" wrapText="1"/>
    </xf>
  </cellXfs>
  <cellStyles count="10">
    <cellStyle name="Migliaia [0] 2" xfId="1" xr:uid="{27A193C1-D0CB-4594-9B25-336C67078351}"/>
    <cellStyle name="Normale" xfId="0" builtinId="0"/>
    <cellStyle name="Normale 2" xfId="2" xr:uid="{193E4E01-D620-49AF-9F98-8E735A6D3999}"/>
    <cellStyle name="Normale 3" xfId="3" xr:uid="{9CC59C37-1A0E-4677-91B1-4C4005F36C3E}"/>
    <cellStyle name="Normale 4" xfId="4" xr:uid="{A1B407F6-4FE0-4140-81BB-C707B2692815}"/>
    <cellStyle name="Valuta" xfId="5" builtinId="4"/>
    <cellStyle name="Valuta 2" xfId="6" xr:uid="{2FC984BD-3E85-495C-B1E1-610E81ABA033}"/>
    <cellStyle name="Valuta 2 2" xfId="7" xr:uid="{AAB3CE7E-C41B-489F-B465-FF2AEB7C3A35}"/>
    <cellStyle name="Valuta 2 3" xfId="8" xr:uid="{EA22A3BE-2193-4D42-A645-C6D01850419F}"/>
    <cellStyle name="Valuta 3" xfId="9" xr:uid="{308C0E3E-9ABE-4C88-9F10-A5C773AD51C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13589</xdr:colOff>
      <xdr:row>147</xdr:row>
      <xdr:rowOff>35331</xdr:rowOff>
    </xdr:from>
    <xdr:ext cx="25400" cy="0"/>
    <xdr:sp macro="" textlink="">
      <xdr:nvSpPr>
        <xdr:cNvPr id="2" name="Shape 2">
          <a:extLst>
            <a:ext uri="{FF2B5EF4-FFF2-40B4-BE49-F238E27FC236}">
              <a16:creationId xmlns:a16="http://schemas.microsoft.com/office/drawing/2014/main" id="{9D5D6F85-D67E-434A-82E1-56593A015BB1}"/>
            </a:ext>
          </a:extLst>
        </xdr:cNvPr>
        <xdr:cNvSpPr/>
      </xdr:nvSpPr>
      <xdr:spPr>
        <a:xfrm>
          <a:off x="17244314" y="54594531"/>
          <a:ext cx="25400" cy="0"/>
        </a:xfrm>
        <a:custGeom>
          <a:avLst/>
          <a:gdLst/>
          <a:ahLst/>
          <a:cxnLst/>
          <a:rect l="0" t="0" r="0" b="0"/>
          <a:pathLst>
            <a:path w="25400">
              <a:moveTo>
                <a:pt x="0" y="0"/>
              </a:moveTo>
              <a:lnTo>
                <a:pt x="25400" y="0"/>
              </a:lnTo>
            </a:path>
          </a:pathLst>
        </a:custGeom>
        <a:ln w="3175">
          <a:solidFill>
            <a:srgbClr val="000000"/>
          </a:solidFill>
        </a:ln>
      </xdr:spPr>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56D-8089-428E-9F48-CD6F950BF21D}">
  <sheetPr>
    <pageSetUpPr fitToPage="1"/>
  </sheetPr>
  <dimension ref="A1:F30"/>
  <sheetViews>
    <sheetView zoomScaleNormal="100" zoomScaleSheetLayoutView="100" workbookViewId="0">
      <selection activeCell="D18" sqref="D18"/>
    </sheetView>
  </sheetViews>
  <sheetFormatPr defaultRowHeight="12.75"/>
  <cols>
    <col min="1" max="1" width="73.42578125" style="1" customWidth="1"/>
    <col min="2" max="2" width="21.140625" style="1" customWidth="1"/>
    <col min="3" max="3" width="19" style="1" customWidth="1"/>
    <col min="4" max="4" width="18.28515625" style="1" customWidth="1"/>
    <col min="5" max="5" width="23.7109375" style="1" customWidth="1"/>
    <col min="6" max="16384" width="9.140625" style="1"/>
  </cols>
  <sheetData>
    <row r="1" spans="1:6" ht="48" customHeight="1">
      <c r="A1" s="199" t="s">
        <v>339</v>
      </c>
      <c r="B1" s="199"/>
      <c r="C1" s="199"/>
      <c r="D1" s="199"/>
      <c r="E1" s="199"/>
    </row>
    <row r="2" spans="1:6" ht="18.75">
      <c r="A2" s="200" t="s">
        <v>149</v>
      </c>
      <c r="B2" s="200"/>
      <c r="C2" s="200"/>
      <c r="D2" s="200"/>
      <c r="E2" s="200"/>
    </row>
    <row r="3" spans="1:6" ht="15.75">
      <c r="A3" s="201"/>
      <c r="B3" s="201"/>
      <c r="C3" s="201"/>
      <c r="D3" s="201"/>
      <c r="E3" s="201"/>
    </row>
    <row r="4" spans="1:6" ht="18">
      <c r="A4" s="202" t="s">
        <v>0</v>
      </c>
      <c r="B4" s="202"/>
      <c r="C4" s="202"/>
      <c r="D4" s="202"/>
      <c r="E4" s="202"/>
    </row>
    <row r="6" spans="1:6">
      <c r="A6" s="203" t="s">
        <v>1</v>
      </c>
      <c r="B6" s="203" t="s">
        <v>2</v>
      </c>
      <c r="C6" s="203"/>
      <c r="D6" s="203"/>
      <c r="E6" s="203"/>
    </row>
    <row r="7" spans="1:6">
      <c r="A7" s="203"/>
      <c r="B7" s="203" t="s">
        <v>3</v>
      </c>
      <c r="C7" s="203"/>
      <c r="D7" s="203"/>
      <c r="E7" s="203" t="s">
        <v>4</v>
      </c>
    </row>
    <row r="8" spans="1:6">
      <c r="A8" s="203"/>
      <c r="B8" s="2" t="s">
        <v>132</v>
      </c>
      <c r="C8" s="2" t="s">
        <v>229</v>
      </c>
      <c r="D8" s="2" t="s">
        <v>344</v>
      </c>
      <c r="E8" s="203"/>
    </row>
    <row r="9" spans="1:6" ht="28.5" customHeight="1">
      <c r="A9" s="3" t="s">
        <v>5</v>
      </c>
      <c r="B9" s="4">
        <v>49130644.960000001</v>
      </c>
      <c r="C9" s="4">
        <v>87218357.200000003</v>
      </c>
      <c r="D9" s="4">
        <v>117788011.45999999</v>
      </c>
      <c r="E9" s="5">
        <f>B9+C9+D9</f>
        <v>254137013.62</v>
      </c>
      <c r="F9" s="6"/>
    </row>
    <row r="10" spans="1:6" ht="25.5" customHeight="1">
      <c r="A10" s="3" t="s">
        <v>6</v>
      </c>
      <c r="B10" s="5">
        <v>0</v>
      </c>
      <c r="C10" s="5"/>
      <c r="D10" s="5">
        <v>0</v>
      </c>
      <c r="E10" s="5">
        <f t="shared" ref="E10:E15" si="0">B10+C10+D10</f>
        <v>0</v>
      </c>
    </row>
    <row r="11" spans="1:6" ht="27" customHeight="1">
      <c r="A11" s="3" t="s">
        <v>7</v>
      </c>
      <c r="B11" s="5">
        <v>0</v>
      </c>
      <c r="C11" s="5">
        <v>0</v>
      </c>
      <c r="D11" s="5">
        <v>0</v>
      </c>
      <c r="E11" s="5">
        <f t="shared" si="0"/>
        <v>0</v>
      </c>
    </row>
    <row r="12" spans="1:6" ht="25.5" customHeight="1">
      <c r="A12" s="3" t="s">
        <v>8</v>
      </c>
      <c r="B12" s="39">
        <v>10124141.699999999</v>
      </c>
      <c r="C12" s="4">
        <v>11859381.42</v>
      </c>
      <c r="D12" s="4">
        <v>7830593.0800000001</v>
      </c>
      <c r="E12" s="5">
        <v>9223412.4199999999</v>
      </c>
    </row>
    <row r="13" spans="1:6" ht="38.25">
      <c r="A13" s="7" t="s">
        <v>9</v>
      </c>
      <c r="B13" s="5">
        <v>0</v>
      </c>
      <c r="C13" s="5">
        <v>0</v>
      </c>
      <c r="D13" s="5">
        <v>0</v>
      </c>
      <c r="E13" s="5">
        <f t="shared" si="0"/>
        <v>0</v>
      </c>
    </row>
    <row r="14" spans="1:6" ht="33" customHeight="1">
      <c r="A14" s="7" t="s">
        <v>230</v>
      </c>
      <c r="B14" s="5">
        <v>0</v>
      </c>
      <c r="C14" s="5">
        <v>0</v>
      </c>
      <c r="D14" s="5">
        <v>0</v>
      </c>
      <c r="E14" s="5">
        <f t="shared" si="0"/>
        <v>0</v>
      </c>
    </row>
    <row r="15" spans="1:6" ht="31.5" customHeight="1">
      <c r="A15" s="3" t="s">
        <v>10</v>
      </c>
      <c r="B15" s="5">
        <v>0</v>
      </c>
      <c r="C15" s="5">
        <v>0</v>
      </c>
      <c r="D15" s="5">
        <v>0</v>
      </c>
      <c r="E15" s="5">
        <f t="shared" si="0"/>
        <v>0</v>
      </c>
    </row>
    <row r="16" spans="1:6" ht="29.25" customHeight="1">
      <c r="A16" s="8" t="s">
        <v>11</v>
      </c>
      <c r="B16" s="5">
        <f>SUM(B9:B15)</f>
        <v>59254786.659999996</v>
      </c>
      <c r="C16" s="5">
        <f>SUM(C9:C15)</f>
        <v>99077738.620000005</v>
      </c>
      <c r="D16" s="5">
        <f>SUM(D9:D15)</f>
        <v>125618604.53999999</v>
      </c>
      <c r="E16" s="5">
        <f>B16+C16+D16</f>
        <v>283951129.81999999</v>
      </c>
    </row>
    <row r="19" spans="1:5">
      <c r="A19" s="198"/>
      <c r="B19" s="198"/>
      <c r="C19" s="198"/>
      <c r="D19" s="198"/>
      <c r="E19" s="198"/>
    </row>
    <row r="21" spans="1:5">
      <c r="D21" s="9" t="s">
        <v>332</v>
      </c>
    </row>
    <row r="22" spans="1:5">
      <c r="D22" s="9" t="s">
        <v>228</v>
      </c>
    </row>
    <row r="30" spans="1:5">
      <c r="A30" s="1" t="s">
        <v>13</v>
      </c>
    </row>
  </sheetData>
  <sheetProtection selectLockedCells="1" selectUnlockedCells="1"/>
  <mergeCells count="9">
    <mergeCell ref="A19:E19"/>
    <mergeCell ref="A1:E1"/>
    <mergeCell ref="A2:E2"/>
    <mergeCell ref="A3:E3"/>
    <mergeCell ref="A4:E4"/>
    <mergeCell ref="A6:A8"/>
    <mergeCell ref="B6:E6"/>
    <mergeCell ref="B7:D7"/>
    <mergeCell ref="E7:E8"/>
  </mergeCells>
  <printOptions horizontalCentered="1"/>
  <pageMargins left="0.39374999999999999" right="0.39374999999999999" top="0.39374999999999999" bottom="0.39374999999999999" header="0.51180555555555551" footer="0.51180555555555551"/>
  <pageSetup paperSize="8"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DA4A-8D36-44A8-B48A-774055C51E27}">
  <sheetPr>
    <pageSetUpPr fitToPage="1"/>
  </sheetPr>
  <dimension ref="A1:T76"/>
  <sheetViews>
    <sheetView zoomScale="75" zoomScaleNormal="75" zoomScaleSheetLayoutView="100" workbookViewId="0">
      <selection activeCell="H9" sqref="H9:H10"/>
    </sheetView>
  </sheetViews>
  <sheetFormatPr defaultRowHeight="12.75"/>
  <cols>
    <col min="1" max="1" width="14.7109375" style="1" customWidth="1"/>
    <col min="2" max="2" width="0" style="1" hidden="1" customWidth="1"/>
    <col min="3" max="3" width="20.140625" style="1" customWidth="1"/>
    <col min="4" max="4" width="23.5703125" style="1" customWidth="1"/>
    <col min="5" max="6" width="13.42578125" style="1" customWidth="1"/>
    <col min="7" max="7" width="15.5703125" style="1" customWidth="1"/>
    <col min="8" max="8" width="15.42578125" style="1" customWidth="1"/>
    <col min="9" max="10" width="13.42578125" style="1" customWidth="1"/>
    <col min="11" max="11" width="15.42578125" style="1" customWidth="1"/>
    <col min="12" max="12" width="13.140625" style="1" customWidth="1"/>
    <col min="13" max="13" width="15" style="1" customWidth="1"/>
    <col min="14" max="14" width="14" style="1" customWidth="1"/>
    <col min="15" max="15" width="16.28515625" style="1" customWidth="1"/>
    <col min="16" max="16" width="14.42578125" style="1" customWidth="1"/>
    <col min="17" max="17" width="20.7109375" style="1" customWidth="1"/>
    <col min="18" max="18" width="13.140625" style="1" customWidth="1"/>
    <col min="19" max="19" width="14.7109375" style="1" customWidth="1"/>
    <col min="20" max="16384" width="9.140625" style="1"/>
  </cols>
  <sheetData>
    <row r="1" spans="1:20" ht="17.649999999999999" customHeight="1">
      <c r="A1" s="200" t="s">
        <v>340</v>
      </c>
      <c r="B1" s="200"/>
      <c r="C1" s="200"/>
      <c r="D1" s="200"/>
      <c r="E1" s="200"/>
      <c r="F1" s="200"/>
      <c r="G1" s="200"/>
      <c r="H1" s="200"/>
      <c r="I1" s="200"/>
      <c r="J1" s="200"/>
      <c r="K1" s="200"/>
      <c r="L1" s="200"/>
      <c r="M1" s="200"/>
      <c r="N1" s="200"/>
      <c r="O1" s="200"/>
      <c r="P1" s="200"/>
      <c r="Q1" s="200"/>
      <c r="R1" s="200"/>
      <c r="S1" s="200"/>
    </row>
    <row r="2" spans="1:20" ht="18.75">
      <c r="A2" s="200" t="s">
        <v>126</v>
      </c>
      <c r="B2" s="200"/>
      <c r="C2" s="200"/>
      <c r="D2" s="200"/>
      <c r="E2" s="200"/>
      <c r="F2" s="200"/>
      <c r="G2" s="200"/>
      <c r="H2" s="200"/>
      <c r="I2" s="200"/>
      <c r="J2" s="200"/>
      <c r="K2" s="200"/>
      <c r="L2" s="200"/>
      <c r="M2" s="200"/>
      <c r="N2" s="200"/>
      <c r="O2" s="200"/>
      <c r="P2" s="200"/>
      <c r="Q2" s="200"/>
      <c r="R2" s="200"/>
      <c r="S2" s="200"/>
      <c r="T2" s="200"/>
    </row>
    <row r="3" spans="1:20" ht="15.75">
      <c r="A3" s="201"/>
      <c r="B3" s="201"/>
      <c r="C3" s="201"/>
      <c r="D3" s="201"/>
      <c r="E3" s="201"/>
      <c r="F3" s="201"/>
      <c r="G3" s="201"/>
      <c r="H3" s="201"/>
      <c r="I3" s="201"/>
      <c r="J3" s="201"/>
      <c r="K3" s="201"/>
      <c r="L3" s="201"/>
      <c r="M3" s="201"/>
      <c r="N3" s="201"/>
      <c r="O3" s="201"/>
      <c r="P3" s="201"/>
      <c r="Q3" s="201"/>
      <c r="R3" s="201"/>
      <c r="S3" s="201"/>
    </row>
    <row r="4" spans="1:20" ht="18">
      <c r="A4" s="202" t="s">
        <v>14</v>
      </c>
      <c r="B4" s="202"/>
      <c r="C4" s="202"/>
      <c r="D4" s="202"/>
      <c r="E4" s="202"/>
      <c r="F4" s="202"/>
      <c r="G4" s="202"/>
      <c r="H4" s="202"/>
      <c r="I4" s="202"/>
      <c r="J4" s="202"/>
      <c r="K4" s="202"/>
      <c r="L4" s="202"/>
      <c r="M4" s="202"/>
      <c r="N4" s="202"/>
      <c r="O4" s="202"/>
      <c r="P4" s="202"/>
      <c r="Q4" s="202"/>
      <c r="R4" s="202"/>
      <c r="S4" s="202"/>
    </row>
    <row r="5" spans="1:20" ht="15.2" customHeight="1">
      <c r="A5" s="205"/>
      <c r="B5" s="205"/>
      <c r="C5" s="205"/>
      <c r="D5" s="205"/>
      <c r="E5" s="205"/>
      <c r="F5" s="205"/>
      <c r="G5" s="205"/>
      <c r="H5" s="205"/>
      <c r="I5" s="205"/>
      <c r="J5" s="205"/>
      <c r="K5" s="205"/>
      <c r="L5" s="205"/>
      <c r="M5" s="205"/>
      <c r="N5" s="205"/>
      <c r="O5" s="205"/>
      <c r="P5" s="205"/>
      <c r="Q5" s="205"/>
      <c r="R5" s="205"/>
      <c r="S5" s="205"/>
    </row>
    <row r="8" spans="1:20">
      <c r="A8" s="203" t="s">
        <v>15</v>
      </c>
      <c r="B8" s="203"/>
      <c r="C8" s="203"/>
      <c r="D8" s="203"/>
      <c r="E8" s="203"/>
      <c r="F8" s="203"/>
      <c r="G8" s="203"/>
      <c r="H8" s="203"/>
      <c r="I8" s="203"/>
      <c r="J8" s="203"/>
      <c r="K8" s="203"/>
      <c r="L8" s="203"/>
      <c r="M8" s="203"/>
      <c r="N8" s="203"/>
      <c r="O8" s="203"/>
      <c r="P8" s="203"/>
      <c r="Q8" s="203"/>
      <c r="R8" s="203"/>
      <c r="S8" s="203"/>
    </row>
    <row r="9" spans="1:20" ht="87" customHeight="1">
      <c r="A9" s="204" t="s">
        <v>16</v>
      </c>
      <c r="B9" s="204"/>
      <c r="C9" s="204" t="s">
        <v>17</v>
      </c>
      <c r="D9" s="204" t="s">
        <v>18</v>
      </c>
      <c r="E9" s="204" t="s">
        <v>19</v>
      </c>
      <c r="F9" s="204" t="s">
        <v>20</v>
      </c>
      <c r="G9" s="204" t="s">
        <v>21</v>
      </c>
      <c r="H9" s="204" t="s">
        <v>22</v>
      </c>
      <c r="I9" s="204" t="s">
        <v>23</v>
      </c>
      <c r="J9" s="204" t="s">
        <v>24</v>
      </c>
      <c r="K9" s="204" t="s">
        <v>25</v>
      </c>
      <c r="L9" s="204" t="s">
        <v>26</v>
      </c>
      <c r="M9" s="204" t="s">
        <v>27</v>
      </c>
      <c r="N9" s="207" t="s">
        <v>28</v>
      </c>
      <c r="O9" s="204" t="s">
        <v>29</v>
      </c>
      <c r="P9" s="204" t="s">
        <v>30</v>
      </c>
      <c r="Q9" s="204" t="s">
        <v>31</v>
      </c>
      <c r="R9" s="204" t="s">
        <v>32</v>
      </c>
      <c r="S9" s="204" t="s">
        <v>33</v>
      </c>
    </row>
    <row r="10" spans="1:20" ht="75.75" customHeight="1">
      <c r="A10" s="204"/>
      <c r="B10" s="204"/>
      <c r="C10" s="204"/>
      <c r="D10" s="204"/>
      <c r="E10" s="204"/>
      <c r="F10" s="204"/>
      <c r="G10" s="204"/>
      <c r="H10" s="204"/>
      <c r="I10" s="204"/>
      <c r="J10" s="204"/>
      <c r="K10" s="204"/>
      <c r="L10" s="204"/>
      <c r="M10" s="204"/>
      <c r="N10" s="207"/>
      <c r="O10" s="204"/>
      <c r="P10" s="204"/>
      <c r="Q10" s="204"/>
      <c r="R10" s="204"/>
      <c r="S10" s="204"/>
    </row>
    <row r="11" spans="1:20" ht="28.5" customHeight="1">
      <c r="A11" s="206"/>
      <c r="B11" s="206"/>
      <c r="C11" s="10"/>
      <c r="D11" s="10"/>
      <c r="E11" s="10"/>
      <c r="F11" s="10"/>
      <c r="G11" s="10"/>
      <c r="H11" s="10"/>
      <c r="I11" s="10"/>
      <c r="J11" s="10"/>
      <c r="K11" s="10"/>
      <c r="L11" s="10"/>
      <c r="M11" s="10"/>
      <c r="N11" s="10"/>
      <c r="O11" s="10"/>
      <c r="P11" s="10"/>
      <c r="Q11" s="10"/>
      <c r="R11" s="10"/>
      <c r="S11" s="10"/>
    </row>
    <row r="12" spans="1:20" ht="28.5" customHeight="1">
      <c r="A12" s="206"/>
      <c r="B12" s="206"/>
      <c r="C12" s="10"/>
      <c r="D12" s="10"/>
      <c r="E12" s="10"/>
      <c r="F12" s="10"/>
      <c r="G12" s="10"/>
      <c r="H12" s="10"/>
      <c r="I12" s="10"/>
      <c r="J12" s="10"/>
      <c r="K12" s="10"/>
      <c r="L12" s="10"/>
      <c r="M12" s="10"/>
      <c r="N12" s="10"/>
      <c r="O12" s="10"/>
      <c r="P12" s="10"/>
      <c r="Q12" s="10"/>
      <c r="R12" s="10"/>
      <c r="S12" s="10"/>
    </row>
    <row r="13" spans="1:20" ht="28.5" customHeight="1">
      <c r="A13" s="206"/>
      <c r="B13" s="206"/>
      <c r="C13" s="10"/>
      <c r="D13" s="10"/>
      <c r="E13" s="10"/>
      <c r="F13" s="10"/>
      <c r="G13" s="10"/>
      <c r="H13" s="10"/>
      <c r="I13" s="10"/>
      <c r="J13" s="10"/>
      <c r="K13" s="10"/>
      <c r="L13" s="10"/>
      <c r="M13" s="10"/>
      <c r="N13" s="10"/>
      <c r="O13" s="10"/>
      <c r="P13" s="10"/>
      <c r="Q13" s="10"/>
      <c r="R13" s="10"/>
      <c r="S13" s="10"/>
    </row>
    <row r="14" spans="1:20" ht="28.5" customHeight="1">
      <c r="A14" s="206"/>
      <c r="B14" s="206"/>
      <c r="C14" s="10"/>
      <c r="D14" s="10"/>
      <c r="E14" s="10"/>
      <c r="F14" s="10"/>
      <c r="G14" s="10"/>
      <c r="H14" s="10"/>
      <c r="I14" s="10"/>
      <c r="J14" s="10"/>
      <c r="K14" s="10"/>
      <c r="L14" s="10"/>
      <c r="M14" s="10"/>
      <c r="N14" s="10"/>
      <c r="O14" s="10"/>
      <c r="P14" s="10"/>
      <c r="Q14" s="10"/>
      <c r="R14" s="10"/>
      <c r="S14" s="10"/>
    </row>
    <row r="15" spans="1:20" ht="25.5" customHeight="1">
      <c r="A15" s="11"/>
      <c r="B15" s="11"/>
      <c r="C15" s="11"/>
      <c r="D15" s="11"/>
      <c r="E15" s="11"/>
      <c r="F15" s="11"/>
      <c r="G15" s="12" t="s">
        <v>34</v>
      </c>
      <c r="H15" s="12" t="s">
        <v>34</v>
      </c>
      <c r="I15" s="12" t="s">
        <v>34</v>
      </c>
      <c r="J15" s="12" t="s">
        <v>34</v>
      </c>
      <c r="K15" s="11"/>
      <c r="L15" s="11"/>
      <c r="M15" s="11"/>
      <c r="N15" s="11"/>
      <c r="O15" s="11"/>
      <c r="P15" s="11"/>
      <c r="Q15" s="11"/>
      <c r="R15" s="11"/>
      <c r="S15" s="11"/>
    </row>
    <row r="17" spans="1:19">
      <c r="H17" s="13"/>
      <c r="I17" s="13"/>
      <c r="J17" s="13"/>
      <c r="K17" s="13"/>
      <c r="L17" s="13"/>
      <c r="N17" s="13"/>
      <c r="O17" s="13"/>
      <c r="P17" s="13"/>
      <c r="Q17" s="13"/>
      <c r="R17" s="13"/>
      <c r="S17" s="13"/>
    </row>
    <row r="18" spans="1:19" ht="13.35" customHeight="1">
      <c r="H18" s="14"/>
      <c r="I18" s="14"/>
      <c r="J18" s="14"/>
      <c r="K18" s="14"/>
      <c r="L18" s="14"/>
      <c r="M18" s="14"/>
      <c r="N18" s="14"/>
      <c r="O18" s="14"/>
      <c r="P18" s="14"/>
      <c r="Q18" s="14"/>
      <c r="R18" s="14"/>
      <c r="S18" s="13"/>
    </row>
    <row r="19" spans="1:19" ht="17.25" customHeight="1">
      <c r="H19" s="13"/>
      <c r="I19" s="13"/>
      <c r="J19" s="13"/>
      <c r="K19" s="13"/>
      <c r="L19" s="13"/>
      <c r="N19" s="13"/>
      <c r="O19" s="9" t="s">
        <v>332</v>
      </c>
      <c r="P19" s="9"/>
      <c r="Q19" s="9"/>
      <c r="R19" s="13"/>
      <c r="S19" s="13"/>
    </row>
    <row r="20" spans="1:19" ht="13.9" customHeight="1">
      <c r="O20" s="9" t="s">
        <v>228</v>
      </c>
      <c r="P20" s="9"/>
      <c r="Q20" s="9"/>
      <c r="R20" s="9"/>
    </row>
    <row r="22" spans="1:19">
      <c r="A22" s="60" t="s">
        <v>75</v>
      </c>
    </row>
    <row r="23" spans="1:19" ht="20.25" customHeight="1">
      <c r="A23" s="208" t="s">
        <v>286</v>
      </c>
      <c r="B23" s="208"/>
      <c r="C23" s="208"/>
      <c r="D23" s="208"/>
      <c r="E23" s="208"/>
      <c r="F23" s="208"/>
      <c r="G23" s="208"/>
      <c r="H23" s="208"/>
      <c r="I23" s="208"/>
      <c r="J23" s="208"/>
      <c r="K23" s="208"/>
    </row>
    <row r="24" spans="1:19" ht="18.75" customHeight="1">
      <c r="A24" s="208" t="s">
        <v>287</v>
      </c>
      <c r="B24" s="208"/>
      <c r="C24" s="208"/>
      <c r="D24" s="208"/>
      <c r="E24" s="208"/>
      <c r="F24" s="208"/>
      <c r="G24" s="208"/>
      <c r="H24" s="208"/>
      <c r="I24" s="208"/>
      <c r="J24" s="208"/>
      <c r="K24" s="208"/>
    </row>
    <row r="25" spans="1:19" ht="19.5" customHeight="1">
      <c r="A25" s="208" t="s">
        <v>288</v>
      </c>
      <c r="B25" s="208"/>
      <c r="C25" s="208"/>
      <c r="D25" s="208"/>
      <c r="E25" s="208"/>
      <c r="F25" s="208"/>
      <c r="G25" s="208"/>
      <c r="H25" s="208"/>
      <c r="I25" s="208"/>
      <c r="J25" s="208"/>
      <c r="K25" s="208"/>
    </row>
    <row r="26" spans="1:19" ht="19.5" customHeight="1">
      <c r="A26" s="208" t="s">
        <v>289</v>
      </c>
      <c r="B26" s="208"/>
      <c r="C26" s="208"/>
      <c r="D26" s="208"/>
      <c r="E26" s="208"/>
      <c r="F26" s="208"/>
      <c r="G26" s="208"/>
      <c r="H26" s="208"/>
      <c r="I26" s="208"/>
      <c r="J26" s="208"/>
      <c r="K26" s="208"/>
      <c r="L26" s="208"/>
      <c r="M26" s="208"/>
    </row>
    <row r="29" spans="1:19">
      <c r="A29" s="59" t="s">
        <v>290</v>
      </c>
    </row>
    <row r="30" spans="1:19" ht="21.75" customHeight="1">
      <c r="A30" s="208" t="s">
        <v>291</v>
      </c>
      <c r="B30" s="208"/>
      <c r="C30" s="208"/>
      <c r="D30" s="208"/>
      <c r="E30" s="208"/>
      <c r="F30" s="208"/>
      <c r="G30" s="208"/>
      <c r="H30" s="208"/>
      <c r="I30" s="208"/>
      <c r="J30" s="208"/>
      <c r="K30" s="208"/>
      <c r="L30" s="208"/>
      <c r="M30" s="208"/>
    </row>
    <row r="31" spans="1:19" ht="19.5" customHeight="1">
      <c r="A31" s="208" t="s">
        <v>292</v>
      </c>
      <c r="B31" s="208"/>
      <c r="C31" s="208"/>
      <c r="D31" s="208"/>
      <c r="E31" s="208"/>
      <c r="F31" s="208"/>
      <c r="G31" s="208"/>
      <c r="H31" s="208"/>
      <c r="I31" s="208"/>
      <c r="J31" s="208"/>
      <c r="K31" s="208"/>
      <c r="L31" s="208"/>
      <c r="M31" s="208"/>
    </row>
    <row r="32" spans="1:19" ht="21" customHeight="1">
      <c r="A32" s="208" t="s">
        <v>293</v>
      </c>
      <c r="B32" s="208"/>
      <c r="C32" s="208"/>
      <c r="D32" s="208"/>
      <c r="E32" s="208"/>
      <c r="F32" s="208"/>
      <c r="G32" s="208"/>
      <c r="H32" s="208"/>
      <c r="I32" s="208"/>
      <c r="J32" s="208"/>
      <c r="K32" s="208"/>
      <c r="L32" s="208"/>
      <c r="M32" s="208"/>
    </row>
    <row r="33" spans="1:14" ht="21" customHeight="1">
      <c r="A33" s="208" t="s">
        <v>294</v>
      </c>
      <c r="B33" s="208"/>
      <c r="C33" s="208"/>
      <c r="D33" s="208"/>
      <c r="E33" s="208"/>
      <c r="F33" s="208"/>
      <c r="G33" s="208"/>
      <c r="H33" s="208"/>
      <c r="I33" s="208"/>
      <c r="J33" s="208"/>
      <c r="K33" s="208"/>
      <c r="L33" s="208"/>
      <c r="M33" s="208"/>
    </row>
    <row r="35" spans="1:14">
      <c r="A35" s="59" t="s">
        <v>295</v>
      </c>
    </row>
    <row r="36" spans="1:14">
      <c r="A36" s="1" t="s">
        <v>296</v>
      </c>
    </row>
    <row r="37" spans="1:14">
      <c r="A37" s="1" t="s">
        <v>297</v>
      </c>
    </row>
    <row r="39" spans="1:14">
      <c r="A39" s="59" t="s">
        <v>298</v>
      </c>
    </row>
    <row r="40" spans="1:14" ht="16.5" customHeight="1">
      <c r="A40" s="208" t="s">
        <v>299</v>
      </c>
      <c r="B40" s="208"/>
      <c r="C40" s="208"/>
      <c r="D40" s="208"/>
      <c r="E40" s="208"/>
      <c r="F40" s="208"/>
      <c r="G40" s="208"/>
      <c r="H40" s="208"/>
      <c r="I40" s="208"/>
      <c r="J40" s="208"/>
      <c r="K40" s="208"/>
    </row>
    <row r="41" spans="1:14" ht="21" customHeight="1">
      <c r="A41" s="208" t="s">
        <v>300</v>
      </c>
      <c r="B41" s="208"/>
      <c r="C41" s="208"/>
      <c r="D41" s="208"/>
      <c r="E41" s="208"/>
      <c r="F41" s="208"/>
      <c r="G41" s="208"/>
      <c r="H41" s="208"/>
      <c r="I41" s="208"/>
      <c r="J41" s="208"/>
      <c r="K41" s="208"/>
      <c r="L41" s="208"/>
      <c r="M41" s="208"/>
    </row>
    <row r="42" spans="1:14" ht="18.75" customHeight="1">
      <c r="A42" s="208" t="s">
        <v>301</v>
      </c>
      <c r="B42" s="208"/>
      <c r="C42" s="208"/>
      <c r="D42" s="208"/>
      <c r="E42" s="208"/>
      <c r="F42" s="208"/>
      <c r="G42" s="208"/>
      <c r="H42" s="208"/>
      <c r="I42" s="208"/>
    </row>
    <row r="43" spans="1:14" ht="19.5" customHeight="1">
      <c r="A43" s="208" t="s">
        <v>302</v>
      </c>
      <c r="B43" s="208"/>
      <c r="C43" s="208"/>
      <c r="D43" s="208"/>
      <c r="E43" s="208"/>
      <c r="F43" s="208"/>
      <c r="G43" s="208"/>
      <c r="H43" s="208"/>
      <c r="I43" s="208"/>
      <c r="J43" s="208"/>
      <c r="K43" s="208"/>
    </row>
    <row r="44" spans="1:14" ht="21.75" customHeight="1">
      <c r="A44" s="208" t="s">
        <v>303</v>
      </c>
      <c r="B44" s="208"/>
      <c r="C44" s="208"/>
      <c r="D44" s="208"/>
      <c r="E44" s="208"/>
      <c r="F44" s="208"/>
      <c r="G44" s="208"/>
      <c r="H44" s="208"/>
      <c r="I44" s="208"/>
      <c r="J44" s="208"/>
      <c r="K44" s="208"/>
      <c r="L44" s="208"/>
      <c r="M44" s="208"/>
    </row>
    <row r="45" spans="1:14" ht="21.75" customHeight="1">
      <c r="A45" s="208" t="s">
        <v>304</v>
      </c>
      <c r="B45" s="208"/>
      <c r="C45" s="208"/>
      <c r="D45" s="208"/>
      <c r="E45" s="208"/>
      <c r="F45" s="208"/>
      <c r="G45" s="208"/>
      <c r="H45" s="208"/>
      <c r="I45" s="208"/>
      <c r="J45" s="208"/>
      <c r="K45" s="208"/>
      <c r="L45" s="208"/>
      <c r="M45" s="208"/>
      <c r="N45" s="208"/>
    </row>
    <row r="47" spans="1:14">
      <c r="A47" s="59" t="s">
        <v>305</v>
      </c>
    </row>
    <row r="48" spans="1:14" ht="22.5" customHeight="1">
      <c r="A48" s="208" t="s">
        <v>306</v>
      </c>
      <c r="B48" s="208"/>
      <c r="C48" s="208"/>
      <c r="D48" s="208"/>
      <c r="E48" s="208"/>
      <c r="F48" s="208"/>
      <c r="G48" s="208"/>
      <c r="H48" s="208"/>
      <c r="I48" s="208"/>
      <c r="J48" s="208"/>
      <c r="K48" s="208"/>
      <c r="L48" s="208"/>
      <c r="M48" s="208"/>
    </row>
    <row r="49" spans="1:14" ht="27" customHeight="1">
      <c r="A49" s="208" t="s">
        <v>307</v>
      </c>
      <c r="B49" s="208"/>
      <c r="C49" s="208"/>
      <c r="D49" s="208"/>
      <c r="E49" s="208"/>
      <c r="F49" s="208"/>
      <c r="G49" s="208"/>
      <c r="H49" s="208"/>
      <c r="I49" s="208"/>
      <c r="J49" s="208"/>
      <c r="K49" s="208"/>
      <c r="L49" s="208"/>
      <c r="M49" s="208"/>
    </row>
    <row r="50" spans="1:14" ht="34.5" customHeight="1">
      <c r="A50" s="208" t="s">
        <v>308</v>
      </c>
      <c r="B50" s="208"/>
      <c r="C50" s="208"/>
      <c r="D50" s="208"/>
      <c r="E50" s="208"/>
      <c r="F50" s="208"/>
      <c r="G50" s="208"/>
      <c r="H50" s="208"/>
      <c r="I50" s="208"/>
      <c r="J50" s="208"/>
      <c r="K50" s="208"/>
      <c r="L50" s="208"/>
      <c r="M50" s="208"/>
    </row>
    <row r="52" spans="1:14">
      <c r="A52" s="59" t="s">
        <v>309</v>
      </c>
    </row>
    <row r="53" spans="1:14" ht="25.5" customHeight="1">
      <c r="A53" s="208" t="s">
        <v>310</v>
      </c>
      <c r="B53" s="208"/>
      <c r="C53" s="208"/>
      <c r="D53" s="208"/>
      <c r="E53" s="208"/>
      <c r="F53" s="208"/>
      <c r="G53" s="208"/>
    </row>
    <row r="54" spans="1:14" ht="19.5" customHeight="1">
      <c r="A54" s="208" t="s">
        <v>311</v>
      </c>
      <c r="B54" s="208"/>
      <c r="C54" s="208"/>
      <c r="D54" s="208"/>
      <c r="E54" s="208"/>
      <c r="F54" s="208"/>
      <c r="G54" s="208"/>
      <c r="H54" s="208"/>
    </row>
    <row r="57" spans="1:14" ht="19.5" customHeight="1">
      <c r="A57" s="209" t="s">
        <v>312</v>
      </c>
      <c r="B57" s="209"/>
      <c r="C57" s="209"/>
      <c r="D57" s="209"/>
      <c r="E57" s="209"/>
      <c r="F57" s="209"/>
      <c r="G57" s="209"/>
      <c r="H57" s="209"/>
      <c r="I57" s="209"/>
      <c r="J57" s="209"/>
      <c r="K57" s="209"/>
      <c r="L57" s="209"/>
      <c r="M57" s="209"/>
      <c r="N57" s="209"/>
    </row>
    <row r="58" spans="1:14" ht="25.5" customHeight="1">
      <c r="A58" s="208" t="s">
        <v>313</v>
      </c>
      <c r="B58" s="208"/>
      <c r="C58" s="208"/>
      <c r="D58" s="208"/>
      <c r="E58" s="208"/>
      <c r="F58" s="208"/>
      <c r="G58" s="208"/>
      <c r="H58" s="208"/>
    </row>
    <row r="59" spans="1:14" ht="15" customHeight="1">
      <c r="A59" s="208" t="s">
        <v>314</v>
      </c>
      <c r="B59" s="208"/>
      <c r="C59" s="208"/>
      <c r="D59" s="208"/>
      <c r="E59" s="208"/>
      <c r="F59" s="208"/>
      <c r="G59" s="208"/>
      <c r="H59" s="208"/>
    </row>
    <row r="60" spans="1:14" ht="14.25" customHeight="1">
      <c r="A60" s="208" t="s">
        <v>315</v>
      </c>
      <c r="B60" s="208"/>
      <c r="C60" s="208"/>
      <c r="D60" s="208"/>
      <c r="E60" s="208"/>
      <c r="F60" s="208"/>
      <c r="G60" s="208"/>
      <c r="H60" s="208"/>
      <c r="I60" s="208"/>
    </row>
    <row r="61" spans="1:14" ht="18" customHeight="1">
      <c r="A61" s="208" t="s">
        <v>316</v>
      </c>
      <c r="B61" s="208"/>
      <c r="C61" s="208"/>
      <c r="D61" s="208"/>
      <c r="E61" s="208"/>
      <c r="F61" s="208"/>
      <c r="G61" s="208"/>
      <c r="H61" s="208"/>
    </row>
    <row r="62" spans="1:14" ht="21.75" customHeight="1">
      <c r="A62" s="208" t="s">
        <v>317</v>
      </c>
      <c r="B62" s="208"/>
      <c r="C62" s="208"/>
      <c r="D62" s="208"/>
      <c r="E62" s="208"/>
      <c r="F62" s="208"/>
      <c r="G62" s="208"/>
      <c r="H62" s="208"/>
      <c r="I62" s="208"/>
      <c r="J62" s="208"/>
      <c r="K62" s="208"/>
    </row>
    <row r="64" spans="1:14" ht="18.75" customHeight="1">
      <c r="A64" s="209" t="s">
        <v>318</v>
      </c>
      <c r="B64" s="209"/>
      <c r="C64" s="209"/>
      <c r="D64" s="209"/>
      <c r="E64" s="209"/>
      <c r="F64" s="209"/>
      <c r="G64" s="209"/>
      <c r="H64" s="209"/>
    </row>
    <row r="65" spans="1:8" ht="19.5" customHeight="1">
      <c r="A65" s="208" t="s">
        <v>319</v>
      </c>
      <c r="B65" s="208"/>
      <c r="C65" s="208"/>
      <c r="D65" s="208"/>
      <c r="E65" s="208"/>
      <c r="F65" s="208"/>
      <c r="G65" s="208"/>
      <c r="H65" s="208"/>
    </row>
    <row r="66" spans="1:8" ht="22.5" customHeight="1">
      <c r="A66" s="208" t="s">
        <v>320</v>
      </c>
      <c r="B66" s="208"/>
      <c r="C66" s="208"/>
      <c r="D66" s="208"/>
      <c r="E66" s="208"/>
      <c r="F66" s="208"/>
      <c r="G66" s="208"/>
      <c r="H66" s="208"/>
    </row>
    <row r="67" spans="1:8">
      <c r="A67" s="208" t="s">
        <v>321</v>
      </c>
      <c r="B67" s="208"/>
      <c r="C67" s="208"/>
      <c r="D67" s="208"/>
      <c r="E67" s="208"/>
      <c r="F67" s="208"/>
    </row>
    <row r="68" spans="1:8" ht="18.75" customHeight="1">
      <c r="A68" s="208" t="s">
        <v>322</v>
      </c>
      <c r="B68" s="208"/>
      <c r="C68" s="208"/>
      <c r="D68" s="208"/>
      <c r="E68" s="208"/>
      <c r="F68" s="208"/>
      <c r="G68" s="208"/>
    </row>
    <row r="69" spans="1:8" ht="20.25" customHeight="1">
      <c r="A69" s="209" t="s">
        <v>323</v>
      </c>
      <c r="B69" s="209"/>
      <c r="C69" s="209"/>
      <c r="D69" s="209"/>
      <c r="E69" s="209"/>
      <c r="F69" s="209"/>
      <c r="G69" s="209"/>
    </row>
    <row r="70" spans="1:8" ht="25.5" customHeight="1">
      <c r="A70" s="208" t="s">
        <v>330</v>
      </c>
      <c r="B70" s="208"/>
      <c r="C70" s="208"/>
      <c r="D70" s="208"/>
      <c r="E70" s="208"/>
    </row>
    <row r="71" spans="1:8">
      <c r="A71" s="1" t="s">
        <v>324</v>
      </c>
      <c r="C71" s="1" t="s">
        <v>331</v>
      </c>
    </row>
    <row r="72" spans="1:8">
      <c r="A72" s="1" t="s">
        <v>325</v>
      </c>
      <c r="C72" s="1" t="s">
        <v>331</v>
      </c>
    </row>
    <row r="73" spans="1:8">
      <c r="A73" s="1" t="s">
        <v>326</v>
      </c>
      <c r="C73" s="1" t="s">
        <v>331</v>
      </c>
    </row>
    <row r="74" spans="1:8">
      <c r="A74" s="1" t="s">
        <v>327</v>
      </c>
      <c r="C74" s="1" t="s">
        <v>331</v>
      </c>
    </row>
    <row r="75" spans="1:8">
      <c r="A75" s="1" t="s">
        <v>328</v>
      </c>
      <c r="C75" s="1" t="s">
        <v>331</v>
      </c>
    </row>
    <row r="76" spans="1:8">
      <c r="A76" s="1" t="s">
        <v>329</v>
      </c>
      <c r="C76" s="1" t="s">
        <v>331</v>
      </c>
    </row>
  </sheetData>
  <sheetProtection selectLockedCells="1" selectUnlockedCells="1"/>
  <mergeCells count="60">
    <mergeCell ref="A70:E70"/>
    <mergeCell ref="A62:K62"/>
    <mergeCell ref="A64:H64"/>
    <mergeCell ref="A65:H65"/>
    <mergeCell ref="A66:H66"/>
    <mergeCell ref="A67:F67"/>
    <mergeCell ref="A68:G68"/>
    <mergeCell ref="A58:H58"/>
    <mergeCell ref="A59:H59"/>
    <mergeCell ref="A60:I60"/>
    <mergeCell ref="A61:H61"/>
    <mergeCell ref="A69:G69"/>
    <mergeCell ref="A49:M49"/>
    <mergeCell ref="A50:M50"/>
    <mergeCell ref="A53:G53"/>
    <mergeCell ref="A54:H54"/>
    <mergeCell ref="A57:N57"/>
    <mergeCell ref="A42:I42"/>
    <mergeCell ref="A43:K43"/>
    <mergeCell ref="A44:M44"/>
    <mergeCell ref="A45:N45"/>
    <mergeCell ref="A48:M48"/>
    <mergeCell ref="A31:M31"/>
    <mergeCell ref="A32:M32"/>
    <mergeCell ref="A33:M33"/>
    <mergeCell ref="A40:K40"/>
    <mergeCell ref="A41:M41"/>
    <mergeCell ref="A23:K23"/>
    <mergeCell ref="A24:K24"/>
    <mergeCell ref="A25:K25"/>
    <mergeCell ref="A26:M26"/>
    <mergeCell ref="A30:M30"/>
    <mergeCell ref="A14:B14"/>
    <mergeCell ref="N9:N10"/>
    <mergeCell ref="O9:O10"/>
    <mergeCell ref="A9:B10"/>
    <mergeCell ref="C9:C10"/>
    <mergeCell ref="D9:D10"/>
    <mergeCell ref="E9:E10"/>
    <mergeCell ref="L9:L10"/>
    <mergeCell ref="M9:M10"/>
    <mergeCell ref="A11:B11"/>
    <mergeCell ref="A12:B12"/>
    <mergeCell ref="A13:B13"/>
    <mergeCell ref="A2:T2"/>
    <mergeCell ref="F9:F10"/>
    <mergeCell ref="G9:G10"/>
    <mergeCell ref="A1:S1"/>
    <mergeCell ref="A3:S3"/>
    <mergeCell ref="A4:S4"/>
    <mergeCell ref="A5:S5"/>
    <mergeCell ref="A8:S8"/>
    <mergeCell ref="P9:P10"/>
    <mergeCell ref="Q9:Q10"/>
    <mergeCell ref="R9:R10"/>
    <mergeCell ref="S9:S10"/>
    <mergeCell ref="H9:H10"/>
    <mergeCell ref="I9:I10"/>
    <mergeCell ref="J9:J10"/>
    <mergeCell ref="K9:K10"/>
  </mergeCells>
  <printOptions horizontalCentered="1"/>
  <pageMargins left="0.39374999999999999" right="0.39374999999999999" top="0.39374999999999999" bottom="0.39374999999999999" header="0.51180555555555551" footer="0.51180555555555551"/>
  <pageSetup paperSize="8" scale="73"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6FF7-F572-4B9E-8AC4-BFE388269EEE}">
  <sheetPr>
    <pageSetUpPr fitToPage="1"/>
  </sheetPr>
  <dimension ref="A1:T46"/>
  <sheetViews>
    <sheetView zoomScale="75" zoomScaleNormal="75" zoomScaleSheetLayoutView="100" workbookViewId="0">
      <selection activeCell="I9" sqref="I9:I10"/>
    </sheetView>
  </sheetViews>
  <sheetFormatPr defaultRowHeight="12.75"/>
  <cols>
    <col min="1" max="1" width="15.28515625" style="1" customWidth="1"/>
    <col min="2" max="2" width="17.28515625" style="1" customWidth="1"/>
    <col min="3" max="4" width="23.28515625" style="1" customWidth="1"/>
    <col min="5" max="6" width="7.85546875" style="1" customWidth="1"/>
    <col min="7" max="7" width="13.85546875" style="1" customWidth="1"/>
    <col min="8" max="8" width="17.140625" style="1" customWidth="1"/>
    <col min="9" max="9" width="23.42578125" style="1" customWidth="1"/>
    <col min="10" max="10" width="18.7109375" style="1" customWidth="1"/>
    <col min="11" max="11" width="20.42578125" style="1" customWidth="1"/>
    <col min="12" max="12" width="28.42578125" style="1" customWidth="1"/>
    <col min="13" max="16" width="13.85546875" style="1" customWidth="1"/>
    <col min="17" max="16384" width="9.140625" style="1"/>
  </cols>
  <sheetData>
    <row r="1" spans="1:20" ht="17.649999999999999" customHeight="1">
      <c r="A1" s="200" t="s">
        <v>341</v>
      </c>
      <c r="B1" s="200"/>
      <c r="C1" s="200"/>
      <c r="D1" s="200"/>
      <c r="E1" s="200"/>
      <c r="F1" s="200"/>
      <c r="G1" s="200"/>
      <c r="H1" s="200"/>
      <c r="I1" s="200"/>
      <c r="J1" s="200"/>
      <c r="K1" s="200"/>
      <c r="L1" s="200"/>
      <c r="M1" s="200"/>
      <c r="N1" s="200"/>
      <c r="O1" s="200"/>
      <c r="P1" s="200"/>
    </row>
    <row r="2" spans="1:20" ht="18.75">
      <c r="A2" s="200" t="s">
        <v>126</v>
      </c>
      <c r="B2" s="200"/>
      <c r="C2" s="200"/>
      <c r="D2" s="200"/>
      <c r="E2" s="200"/>
      <c r="F2" s="200"/>
      <c r="G2" s="200"/>
      <c r="H2" s="200"/>
      <c r="I2" s="200"/>
      <c r="J2" s="200"/>
      <c r="K2" s="200"/>
      <c r="L2" s="200"/>
      <c r="M2" s="200"/>
      <c r="N2" s="200"/>
      <c r="O2" s="200"/>
      <c r="P2" s="200"/>
      <c r="Q2" s="200"/>
      <c r="R2" s="200"/>
      <c r="S2" s="200"/>
      <c r="T2" s="200"/>
    </row>
    <row r="3" spans="1:20" ht="15.75">
      <c r="A3" s="201"/>
      <c r="B3" s="201"/>
      <c r="C3" s="201"/>
      <c r="D3" s="201"/>
      <c r="E3" s="201"/>
      <c r="F3" s="201"/>
      <c r="G3" s="201"/>
      <c r="H3" s="201"/>
      <c r="I3" s="201"/>
      <c r="J3" s="201"/>
      <c r="K3" s="201"/>
      <c r="L3" s="201"/>
      <c r="M3" s="201"/>
      <c r="N3" s="201"/>
      <c r="O3" s="201"/>
      <c r="P3" s="201"/>
    </row>
    <row r="4" spans="1:20" ht="18">
      <c r="A4" s="202" t="s">
        <v>35</v>
      </c>
      <c r="B4" s="202"/>
      <c r="C4" s="202"/>
      <c r="D4" s="202"/>
      <c r="E4" s="202"/>
      <c r="F4" s="202"/>
      <c r="G4" s="202"/>
      <c r="H4" s="202"/>
      <c r="I4" s="202"/>
      <c r="J4" s="202"/>
      <c r="K4" s="202"/>
      <c r="L4" s="202"/>
      <c r="M4" s="202"/>
      <c r="N4" s="202"/>
      <c r="O4" s="202"/>
      <c r="P4" s="202"/>
    </row>
    <row r="8" spans="1:20" ht="22.5" customHeight="1">
      <c r="A8" s="203" t="s">
        <v>342</v>
      </c>
      <c r="B8" s="203"/>
      <c r="C8" s="203"/>
      <c r="D8" s="203"/>
      <c r="E8" s="203"/>
      <c r="F8" s="203"/>
      <c r="G8" s="203"/>
      <c r="H8" s="203"/>
      <c r="I8" s="203"/>
      <c r="J8" s="203"/>
      <c r="K8" s="203"/>
      <c r="L8" s="203"/>
      <c r="M8" s="203"/>
      <c r="N8" s="203"/>
      <c r="O8" s="203"/>
      <c r="P8" s="203"/>
    </row>
    <row r="9" spans="1:20" ht="25.5" customHeight="1">
      <c r="A9" s="210" t="s">
        <v>36</v>
      </c>
      <c r="B9" s="210" t="s">
        <v>37</v>
      </c>
      <c r="C9" s="210" t="s">
        <v>38</v>
      </c>
      <c r="D9" s="210" t="s">
        <v>39</v>
      </c>
      <c r="E9" s="203" t="s">
        <v>40</v>
      </c>
      <c r="F9" s="203"/>
      <c r="G9" s="203"/>
      <c r="H9" s="204" t="s">
        <v>41</v>
      </c>
      <c r="I9" s="210" t="s">
        <v>267</v>
      </c>
      <c r="J9" s="210" t="s">
        <v>231</v>
      </c>
      <c r="K9" s="210" t="s">
        <v>42</v>
      </c>
      <c r="L9" s="210" t="s">
        <v>43</v>
      </c>
      <c r="M9" s="203" t="s">
        <v>44</v>
      </c>
      <c r="N9" s="203"/>
      <c r="O9" s="203"/>
      <c r="P9" s="203"/>
    </row>
    <row r="10" spans="1:20" ht="63.75" customHeight="1">
      <c r="A10" s="210"/>
      <c r="B10" s="210"/>
      <c r="C10" s="210"/>
      <c r="D10" s="210"/>
      <c r="E10" s="16" t="s">
        <v>45</v>
      </c>
      <c r="F10" s="16" t="s">
        <v>46</v>
      </c>
      <c r="G10" s="16" t="s">
        <v>47</v>
      </c>
      <c r="H10" s="204"/>
      <c r="I10" s="210"/>
      <c r="J10" s="210"/>
      <c r="K10" s="210"/>
      <c r="L10" s="210"/>
      <c r="M10" s="15" t="s">
        <v>48</v>
      </c>
      <c r="N10" s="15" t="s">
        <v>49</v>
      </c>
      <c r="O10" s="15" t="s">
        <v>50</v>
      </c>
      <c r="P10" s="17" t="s">
        <v>11</v>
      </c>
    </row>
    <row r="11" spans="1:20" ht="30" customHeight="1">
      <c r="A11" s="10"/>
      <c r="B11" s="10"/>
      <c r="C11" s="10"/>
      <c r="D11" s="10"/>
      <c r="E11" s="10"/>
      <c r="F11" s="10"/>
      <c r="G11" s="10"/>
      <c r="H11" s="10"/>
      <c r="I11" s="10"/>
      <c r="J11" s="10"/>
      <c r="K11" s="10"/>
      <c r="L11" s="10"/>
      <c r="M11" s="10"/>
      <c r="N11" s="10"/>
      <c r="O11" s="10"/>
      <c r="P11" s="10"/>
    </row>
    <row r="12" spans="1:20" ht="30" customHeight="1">
      <c r="A12" s="10"/>
      <c r="B12" s="10"/>
      <c r="C12" s="10"/>
      <c r="D12" s="10"/>
      <c r="E12" s="10"/>
      <c r="F12" s="10"/>
      <c r="G12" s="10"/>
      <c r="H12" s="10"/>
      <c r="I12" s="10"/>
      <c r="J12" s="10"/>
      <c r="K12" s="10"/>
      <c r="L12" s="10"/>
      <c r="M12" s="10"/>
      <c r="N12" s="10"/>
      <c r="O12" s="10"/>
      <c r="P12" s="10"/>
    </row>
    <row r="13" spans="1:20" ht="30" customHeight="1">
      <c r="A13" s="10"/>
      <c r="B13" s="10"/>
      <c r="C13" s="10"/>
      <c r="D13" s="10"/>
      <c r="E13" s="10"/>
      <c r="F13" s="10"/>
      <c r="G13" s="10"/>
      <c r="H13" s="10"/>
      <c r="I13" s="10"/>
      <c r="J13" s="10"/>
      <c r="K13" s="10"/>
      <c r="L13" s="10"/>
      <c r="M13" s="10"/>
      <c r="N13" s="10"/>
      <c r="O13" s="10"/>
      <c r="P13" s="10"/>
    </row>
    <row r="14" spans="1:20" ht="30" customHeight="1">
      <c r="A14" s="10"/>
      <c r="B14" s="10"/>
      <c r="C14" s="10"/>
      <c r="D14" s="10"/>
      <c r="E14" s="10"/>
      <c r="F14" s="10"/>
      <c r="G14" s="10"/>
      <c r="H14" s="10"/>
      <c r="I14" s="10"/>
      <c r="J14" s="10"/>
      <c r="K14" s="10"/>
      <c r="L14" s="10"/>
      <c r="M14" s="10"/>
      <c r="N14" s="10"/>
      <c r="O14" s="10"/>
      <c r="P14" s="10"/>
    </row>
    <row r="15" spans="1:20">
      <c r="A15" s="11"/>
      <c r="B15" s="11"/>
      <c r="C15" s="11"/>
      <c r="D15" s="11"/>
      <c r="E15" s="9"/>
      <c r="F15" s="9"/>
      <c r="G15" s="9"/>
      <c r="H15" s="9"/>
      <c r="I15" s="11"/>
      <c r="J15" s="11"/>
      <c r="K15" s="11"/>
      <c r="L15" s="11"/>
      <c r="M15" s="18" t="s">
        <v>34</v>
      </c>
      <c r="N15" s="18" t="s">
        <v>34</v>
      </c>
      <c r="O15" s="18" t="s">
        <v>34</v>
      </c>
      <c r="P15" s="18" t="s">
        <v>34</v>
      </c>
    </row>
    <row r="17" spans="1:16" ht="12.95" customHeight="1">
      <c r="A17" s="198"/>
      <c r="B17" s="198"/>
      <c r="C17" s="198"/>
      <c r="D17" s="198"/>
      <c r="E17" s="198"/>
      <c r="F17" s="198"/>
      <c r="G17" s="198"/>
      <c r="H17" s="198"/>
      <c r="I17" s="198"/>
      <c r="J17" s="198"/>
      <c r="K17" s="198"/>
      <c r="L17" s="198"/>
      <c r="M17" s="13"/>
      <c r="N17" s="13"/>
      <c r="O17" s="13"/>
    </row>
    <row r="18" spans="1:16" ht="12.95" customHeight="1">
      <c r="A18" s="211"/>
      <c r="B18" s="211"/>
      <c r="C18" s="211"/>
      <c r="D18" s="211"/>
      <c r="E18" s="211"/>
      <c r="F18" s="211"/>
      <c r="G18" s="211"/>
      <c r="H18" s="211"/>
      <c r="I18" s="211"/>
      <c r="J18" s="211"/>
      <c r="K18" s="211"/>
      <c r="L18" s="211"/>
      <c r="M18" s="13"/>
      <c r="N18" s="13"/>
      <c r="O18" s="13"/>
    </row>
    <row r="19" spans="1:16">
      <c r="K19" s="9" t="s">
        <v>332</v>
      </c>
      <c r="P19" s="9"/>
    </row>
    <row r="20" spans="1:16">
      <c r="K20" s="9" t="s">
        <v>228</v>
      </c>
      <c r="P20" s="9"/>
    </row>
    <row r="23" spans="1:16" ht="15.75" customHeight="1">
      <c r="A23" s="1" t="s">
        <v>268</v>
      </c>
    </row>
    <row r="24" spans="1:16" ht="30" customHeight="1">
      <c r="A24" s="208" t="s">
        <v>269</v>
      </c>
      <c r="B24" s="208"/>
      <c r="C24" s="208"/>
      <c r="D24" s="208"/>
      <c r="E24" s="208"/>
      <c r="F24" s="208"/>
      <c r="G24" s="208"/>
      <c r="H24" s="208"/>
      <c r="I24" s="208"/>
      <c r="J24" s="208"/>
    </row>
    <row r="25" spans="1:16" ht="24.75" customHeight="1">
      <c r="A25" s="208" t="s">
        <v>270</v>
      </c>
      <c r="B25" s="208"/>
      <c r="C25" s="208"/>
      <c r="D25" s="208"/>
      <c r="E25" s="208"/>
      <c r="F25" s="208"/>
      <c r="G25" s="208"/>
      <c r="H25" s="208"/>
      <c r="I25" s="208"/>
      <c r="J25" s="208"/>
    </row>
    <row r="26" spans="1:16" ht="15.75" customHeight="1">
      <c r="A26" s="208" t="s">
        <v>271</v>
      </c>
      <c r="B26" s="208"/>
      <c r="C26" s="208"/>
      <c r="D26" s="208"/>
      <c r="E26" s="208"/>
      <c r="F26" s="208"/>
      <c r="G26" s="208"/>
      <c r="H26" s="208"/>
      <c r="I26" s="208"/>
      <c r="J26" s="208"/>
    </row>
    <row r="28" spans="1:16">
      <c r="A28" s="59" t="s">
        <v>272</v>
      </c>
    </row>
    <row r="29" spans="1:16">
      <c r="A29" s="1" t="s">
        <v>273</v>
      </c>
    </row>
    <row r="30" spans="1:16">
      <c r="A30" s="1" t="s">
        <v>274</v>
      </c>
    </row>
    <row r="31" spans="1:16">
      <c r="A31" s="1" t="s">
        <v>275</v>
      </c>
    </row>
    <row r="33" spans="1:10">
      <c r="A33" s="59" t="s">
        <v>276</v>
      </c>
    </row>
    <row r="34" spans="1:10">
      <c r="A34" s="1" t="s">
        <v>273</v>
      </c>
    </row>
    <row r="35" spans="1:10">
      <c r="A35" s="1" t="s">
        <v>277</v>
      </c>
    </row>
    <row r="36" spans="1:10" ht="15" customHeight="1">
      <c r="A36" s="208" t="s">
        <v>278</v>
      </c>
      <c r="B36" s="208"/>
      <c r="C36" s="208"/>
      <c r="D36" s="208"/>
      <c r="E36" s="208"/>
      <c r="F36" s="208"/>
      <c r="G36" s="208"/>
      <c r="H36" s="208"/>
      <c r="I36" s="208"/>
      <c r="J36" s="208"/>
    </row>
    <row r="38" spans="1:10">
      <c r="A38" s="59" t="s">
        <v>279</v>
      </c>
    </row>
    <row r="39" spans="1:10">
      <c r="A39" s="1" t="s">
        <v>273</v>
      </c>
    </row>
    <row r="40" spans="1:10" ht="14.25" customHeight="1">
      <c r="A40" s="208" t="s">
        <v>280</v>
      </c>
      <c r="B40" s="208"/>
      <c r="C40" s="208"/>
    </row>
    <row r="41" spans="1:10" ht="14.25" customHeight="1">
      <c r="A41" s="208" t="s">
        <v>281</v>
      </c>
      <c r="B41" s="208"/>
      <c r="C41" s="208"/>
    </row>
    <row r="43" spans="1:10">
      <c r="A43" s="59" t="s">
        <v>282</v>
      </c>
    </row>
    <row r="44" spans="1:10" ht="19.5" customHeight="1">
      <c r="A44" s="208" t="s">
        <v>283</v>
      </c>
      <c r="B44" s="208"/>
      <c r="C44" s="208"/>
      <c r="D44" s="208"/>
      <c r="E44" s="208"/>
      <c r="F44" s="208"/>
      <c r="G44" s="208"/>
    </row>
    <row r="45" spans="1:10" ht="19.5" customHeight="1">
      <c r="A45" s="208" t="s">
        <v>284</v>
      </c>
      <c r="B45" s="208"/>
      <c r="C45" s="208"/>
      <c r="D45" s="208"/>
      <c r="E45" s="208"/>
      <c r="F45" s="208"/>
      <c r="G45" s="208"/>
      <c r="H45" s="208"/>
      <c r="I45" s="208"/>
    </row>
    <row r="46" spans="1:10" ht="19.5" customHeight="1">
      <c r="A46" s="208" t="s">
        <v>285</v>
      </c>
      <c r="B46" s="208"/>
      <c r="C46" s="208"/>
      <c r="D46" s="208"/>
    </row>
  </sheetData>
  <sheetProtection selectLockedCells="1" selectUnlockedCells="1"/>
  <mergeCells count="27">
    <mergeCell ref="A44:G44"/>
    <mergeCell ref="A45:I45"/>
    <mergeCell ref="A46:D46"/>
    <mergeCell ref="A24:J24"/>
    <mergeCell ref="A25:J25"/>
    <mergeCell ref="A26:J26"/>
    <mergeCell ref="A36:J36"/>
    <mergeCell ref="A40:C40"/>
    <mergeCell ref="A41:C41"/>
    <mergeCell ref="A17:L17"/>
    <mergeCell ref="A18:L18"/>
    <mergeCell ref="H9:H10"/>
    <mergeCell ref="I9:I10"/>
    <mergeCell ref="J9:J10"/>
    <mergeCell ref="K9:K10"/>
    <mergeCell ref="L9:L10"/>
    <mergeCell ref="E9:G9"/>
    <mergeCell ref="A2:T2"/>
    <mergeCell ref="M9:P9"/>
    <mergeCell ref="A1:P1"/>
    <mergeCell ref="A3:P3"/>
    <mergeCell ref="A4:P4"/>
    <mergeCell ref="A8:P8"/>
    <mergeCell ref="A9:A10"/>
    <mergeCell ref="B9:B10"/>
    <mergeCell ref="C9:C10"/>
    <mergeCell ref="D9:D10"/>
  </mergeCells>
  <printOptions horizontalCentered="1"/>
  <pageMargins left="0.39374999999999999" right="0.39374999999999999" top="0.39374999999999999" bottom="0.39374999999999999" header="0.51180555555555551" footer="0.51180555555555551"/>
  <pageSetup paperSize="8" scale="75"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71A1D-9B80-4995-A844-B962899C6DFE}">
  <sheetPr>
    <pageSetUpPr fitToPage="1"/>
  </sheetPr>
  <dimension ref="A1:AE167"/>
  <sheetViews>
    <sheetView topLeftCell="J1" zoomScale="85" zoomScaleNormal="85" zoomScaleSheetLayoutView="75" workbookViewId="0">
      <selection activeCell="R66" sqref="R66"/>
    </sheetView>
  </sheetViews>
  <sheetFormatPr defaultRowHeight="51.95" customHeight="1"/>
  <cols>
    <col min="1" max="1" width="28.42578125" style="1" customWidth="1"/>
    <col min="2" max="2" width="15.42578125" style="1" customWidth="1"/>
    <col min="3" max="3" width="24" style="1" customWidth="1"/>
    <col min="4" max="4" width="17.28515625" style="1" customWidth="1"/>
    <col min="5" max="5" width="22.7109375" style="1" customWidth="1"/>
    <col min="6" max="6" width="10.85546875" style="1" customWidth="1"/>
    <col min="7" max="7" width="11.7109375" style="1" customWidth="1"/>
    <col min="8" max="8" width="11" style="1" customWidth="1"/>
    <col min="9" max="9" width="6.7109375" style="1" customWidth="1"/>
    <col min="10" max="10" width="12.28515625" style="1" customWidth="1"/>
    <col min="11" max="11" width="15.5703125" style="1" customWidth="1"/>
    <col min="12" max="12" width="11.42578125" style="1" customWidth="1"/>
    <col min="13" max="13" width="15.42578125" style="1" customWidth="1"/>
    <col min="14" max="14" width="51.140625" style="1" customWidth="1"/>
    <col min="15" max="15" width="12.42578125" style="1" customWidth="1"/>
    <col min="16" max="16" width="17.7109375" style="40" hidden="1" customWidth="1"/>
    <col min="17" max="17" width="17.85546875" style="1" customWidth="1"/>
    <col min="18" max="19" width="18.28515625" style="1" customWidth="1"/>
    <col min="20" max="20" width="15.42578125" style="1" customWidth="1"/>
    <col min="21" max="21" width="21.5703125" style="1" customWidth="1"/>
    <col min="22" max="22" width="19.5703125" style="1" customWidth="1"/>
    <col min="23" max="23" width="20.42578125" style="1" customWidth="1"/>
    <col min="24" max="24" width="18.7109375" style="1" customWidth="1"/>
    <col min="25" max="25" width="13.7109375" style="1" customWidth="1"/>
    <col min="26" max="26" width="17.5703125" style="1" customWidth="1"/>
    <col min="27" max="27" width="25.140625" style="1" customWidth="1"/>
    <col min="28" max="28" width="21.140625" style="1" customWidth="1"/>
    <col min="29" max="16384" width="9.140625" style="1"/>
  </cols>
  <sheetData>
    <row r="1" spans="1:28" ht="51.95" customHeight="1">
      <c r="A1" s="212" t="s">
        <v>343</v>
      </c>
      <c r="B1" s="212"/>
      <c r="C1" s="212"/>
      <c r="D1" s="212"/>
      <c r="E1" s="212"/>
      <c r="F1" s="212"/>
      <c r="G1" s="212"/>
      <c r="H1" s="212"/>
      <c r="I1" s="212"/>
      <c r="J1" s="212"/>
      <c r="K1" s="212"/>
      <c r="L1" s="212"/>
      <c r="M1" s="212"/>
      <c r="N1" s="212"/>
      <c r="O1" s="212"/>
      <c r="P1" s="212"/>
      <c r="Q1" s="212"/>
      <c r="R1" s="212"/>
      <c r="S1" s="212"/>
      <c r="T1" s="212"/>
      <c r="U1" s="212"/>
      <c r="V1" s="26"/>
      <c r="W1" s="26"/>
      <c r="X1" s="26"/>
      <c r="Y1" s="26"/>
      <c r="Z1" s="26"/>
    </row>
    <row r="2" spans="1:28" ht="51.95" customHeight="1">
      <c r="A2" s="212" t="s">
        <v>126</v>
      </c>
      <c r="B2" s="212"/>
      <c r="C2" s="212"/>
      <c r="D2" s="212"/>
      <c r="E2" s="212"/>
      <c r="F2" s="212"/>
      <c r="G2" s="212"/>
      <c r="H2" s="212"/>
      <c r="I2" s="212"/>
      <c r="J2" s="212"/>
      <c r="K2" s="212"/>
      <c r="L2" s="212"/>
      <c r="M2" s="212"/>
      <c r="N2" s="212"/>
      <c r="O2" s="212"/>
      <c r="P2" s="212"/>
      <c r="Q2" s="212"/>
      <c r="R2" s="212"/>
      <c r="S2" s="212"/>
      <c r="T2" s="212"/>
      <c r="U2" s="212"/>
      <c r="V2" s="26"/>
      <c r="W2" s="26"/>
      <c r="X2" s="26"/>
      <c r="Y2" s="26"/>
      <c r="Z2" s="26"/>
    </row>
    <row r="3" spans="1:28" ht="51.95" customHeight="1">
      <c r="A3" s="26"/>
      <c r="B3" s="26"/>
      <c r="C3" s="26"/>
      <c r="D3" s="26"/>
      <c r="E3" s="26"/>
      <c r="F3" s="26"/>
      <c r="G3" s="26"/>
      <c r="H3" s="26"/>
      <c r="I3" s="26"/>
      <c r="J3" s="26"/>
      <c r="K3" s="26"/>
      <c r="L3" s="26"/>
      <c r="M3" s="26"/>
      <c r="N3" s="26"/>
      <c r="O3" s="26"/>
      <c r="P3" s="61"/>
      <c r="Q3" s="26"/>
      <c r="R3" s="26"/>
      <c r="S3" s="26"/>
      <c r="T3" s="26"/>
      <c r="U3" s="26"/>
      <c r="V3" s="26"/>
      <c r="W3" s="26"/>
      <c r="X3" s="26"/>
      <c r="Y3" s="26"/>
      <c r="Z3" s="26"/>
    </row>
    <row r="4" spans="1:28" ht="51.95" customHeight="1">
      <c r="A4" s="213" t="s">
        <v>207</v>
      </c>
      <c r="B4" s="213" t="s">
        <v>51</v>
      </c>
      <c r="C4" s="213" t="s">
        <v>52</v>
      </c>
      <c r="D4" s="213" t="s">
        <v>53</v>
      </c>
      <c r="E4" s="213" t="s">
        <v>54</v>
      </c>
      <c r="F4" s="213" t="s">
        <v>55</v>
      </c>
      <c r="G4" s="213" t="s">
        <v>56</v>
      </c>
      <c r="H4" s="215" t="s">
        <v>57</v>
      </c>
      <c r="I4" s="215"/>
      <c r="J4" s="215"/>
      <c r="K4" s="213" t="s">
        <v>58</v>
      </c>
      <c r="L4" s="215" t="s">
        <v>59</v>
      </c>
      <c r="M4" s="213" t="s">
        <v>60</v>
      </c>
      <c r="N4" s="213" t="s">
        <v>61</v>
      </c>
      <c r="O4" s="213" t="s">
        <v>62</v>
      </c>
      <c r="P4" s="216" t="s">
        <v>63</v>
      </c>
      <c r="Q4" s="216"/>
      <c r="R4" s="216"/>
      <c r="S4" s="216"/>
      <c r="T4" s="216"/>
      <c r="U4" s="216"/>
      <c r="V4" s="216"/>
      <c r="W4" s="216"/>
      <c r="X4" s="216"/>
      <c r="Y4" s="216"/>
      <c r="Z4" s="217" t="s">
        <v>64</v>
      </c>
    </row>
    <row r="5" spans="1:28" ht="51.95" customHeight="1">
      <c r="A5" s="213"/>
      <c r="B5" s="213"/>
      <c r="C5" s="213"/>
      <c r="D5" s="213"/>
      <c r="E5" s="213"/>
      <c r="F5" s="213"/>
      <c r="G5" s="213"/>
      <c r="H5" s="222" t="s">
        <v>45</v>
      </c>
      <c r="I5" s="222" t="s">
        <v>46</v>
      </c>
      <c r="J5" s="222" t="s">
        <v>47</v>
      </c>
      <c r="K5" s="213"/>
      <c r="L5" s="215"/>
      <c r="M5" s="213"/>
      <c r="N5" s="213"/>
      <c r="O5" s="213"/>
      <c r="P5" s="223" t="s">
        <v>65</v>
      </c>
      <c r="Q5" s="214" t="s">
        <v>132</v>
      </c>
      <c r="R5" s="214" t="s">
        <v>229</v>
      </c>
      <c r="S5" s="214" t="s">
        <v>344</v>
      </c>
      <c r="T5" s="221" t="s">
        <v>67</v>
      </c>
      <c r="U5" s="221" t="s">
        <v>68</v>
      </c>
      <c r="V5" s="219" t="s">
        <v>69</v>
      </c>
      <c r="W5" s="219" t="s">
        <v>70</v>
      </c>
      <c r="X5" s="27" t="s">
        <v>71</v>
      </c>
      <c r="Y5" s="27"/>
      <c r="Z5" s="218"/>
      <c r="AA5" s="19" t="s">
        <v>72</v>
      </c>
    </row>
    <row r="6" spans="1:28" ht="51.95" customHeight="1">
      <c r="A6" s="213"/>
      <c r="B6" s="213"/>
      <c r="C6" s="213"/>
      <c r="D6" s="213"/>
      <c r="E6" s="213"/>
      <c r="F6" s="213"/>
      <c r="G6" s="213"/>
      <c r="H6" s="222"/>
      <c r="I6" s="222"/>
      <c r="J6" s="222"/>
      <c r="K6" s="213"/>
      <c r="L6" s="215"/>
      <c r="M6" s="213"/>
      <c r="N6" s="213"/>
      <c r="O6" s="213"/>
      <c r="P6" s="223"/>
      <c r="Q6" s="214"/>
      <c r="R6" s="214"/>
      <c r="S6" s="214"/>
      <c r="T6" s="221"/>
      <c r="U6" s="221"/>
      <c r="V6" s="219"/>
      <c r="W6" s="219"/>
      <c r="X6" s="28" t="s">
        <v>73</v>
      </c>
      <c r="Y6" s="28" t="s">
        <v>59</v>
      </c>
      <c r="Z6" s="28" t="s">
        <v>237</v>
      </c>
    </row>
    <row r="7" spans="1:28" s="49" customFormat="1" ht="67.5" customHeight="1">
      <c r="A7" s="30" t="s">
        <v>351</v>
      </c>
      <c r="B7" s="75">
        <v>1</v>
      </c>
      <c r="C7" s="29" t="s">
        <v>350</v>
      </c>
      <c r="D7" s="76">
        <v>2023</v>
      </c>
      <c r="E7" s="41" t="s">
        <v>234</v>
      </c>
      <c r="F7" s="29" t="s">
        <v>74</v>
      </c>
      <c r="G7" s="29" t="s">
        <v>74</v>
      </c>
      <c r="H7" s="29">
        <v>12</v>
      </c>
      <c r="I7" s="64" t="s">
        <v>128</v>
      </c>
      <c r="J7" s="64">
        <v>59011</v>
      </c>
      <c r="K7" s="29" t="s">
        <v>127</v>
      </c>
      <c r="L7" s="64" t="s">
        <v>220</v>
      </c>
      <c r="M7" s="64" t="s">
        <v>217</v>
      </c>
      <c r="N7" s="65" t="s">
        <v>349</v>
      </c>
      <c r="O7" s="62" t="s">
        <v>353</v>
      </c>
      <c r="P7" s="63"/>
      <c r="Q7" s="77">
        <v>1200000</v>
      </c>
      <c r="R7" s="77">
        <v>0</v>
      </c>
      <c r="S7" s="78">
        <v>0</v>
      </c>
      <c r="T7" s="79">
        <v>0</v>
      </c>
      <c r="U7" s="79">
        <v>2633210</v>
      </c>
      <c r="V7" s="65">
        <v>0</v>
      </c>
      <c r="W7" s="65"/>
      <c r="X7" s="32">
        <v>0</v>
      </c>
      <c r="Y7" s="32"/>
      <c r="Z7" s="32"/>
    </row>
    <row r="8" spans="1:28" s="96" customFormat="1" ht="67.5" customHeight="1">
      <c r="A8" s="84" t="s">
        <v>399</v>
      </c>
      <c r="B8" s="85">
        <v>2</v>
      </c>
      <c r="C8" s="86" t="s">
        <v>398</v>
      </c>
      <c r="D8" s="87">
        <v>2023</v>
      </c>
      <c r="E8" s="88" t="s">
        <v>235</v>
      </c>
      <c r="F8" s="86" t="s">
        <v>74</v>
      </c>
      <c r="G8" s="86" t="s">
        <v>74</v>
      </c>
      <c r="H8" s="86">
        <v>12</v>
      </c>
      <c r="I8" s="89" t="s">
        <v>128</v>
      </c>
      <c r="J8" s="89">
        <v>59011</v>
      </c>
      <c r="K8" s="86" t="s">
        <v>127</v>
      </c>
      <c r="L8" s="89" t="s">
        <v>220</v>
      </c>
      <c r="M8" s="89" t="s">
        <v>217</v>
      </c>
      <c r="N8" s="90" t="s">
        <v>397</v>
      </c>
      <c r="O8" s="91" t="s">
        <v>353</v>
      </c>
      <c r="P8" s="92"/>
      <c r="Q8" s="93">
        <v>1415484.13</v>
      </c>
      <c r="R8" s="94">
        <v>1000000</v>
      </c>
      <c r="S8" s="94">
        <f>U8-Q8-R8</f>
        <v>524515.87000000011</v>
      </c>
      <c r="T8" s="95">
        <v>0</v>
      </c>
      <c r="U8" s="95">
        <v>2940000</v>
      </c>
      <c r="V8" s="90">
        <v>0</v>
      </c>
      <c r="W8" s="90"/>
      <c r="X8" s="94">
        <v>0</v>
      </c>
      <c r="Y8" s="94"/>
      <c r="Z8" s="94"/>
    </row>
    <row r="9" spans="1:28" s="49" customFormat="1" ht="72" customHeight="1">
      <c r="A9" s="30" t="s">
        <v>133</v>
      </c>
      <c r="B9" s="75">
        <v>3</v>
      </c>
      <c r="C9" s="29" t="s">
        <v>203</v>
      </c>
      <c r="D9" s="76">
        <v>2025</v>
      </c>
      <c r="E9" s="41" t="s">
        <v>236</v>
      </c>
      <c r="F9" s="29" t="s">
        <v>74</v>
      </c>
      <c r="G9" s="29" t="s">
        <v>74</v>
      </c>
      <c r="H9" s="29">
        <v>12</v>
      </c>
      <c r="I9" s="64" t="s">
        <v>128</v>
      </c>
      <c r="J9" s="64">
        <v>59011</v>
      </c>
      <c r="K9" s="29" t="s">
        <v>127</v>
      </c>
      <c r="L9" s="64" t="s">
        <v>357</v>
      </c>
      <c r="M9" s="64" t="s">
        <v>217</v>
      </c>
      <c r="N9" s="65" t="s">
        <v>195</v>
      </c>
      <c r="O9" s="62" t="s">
        <v>353</v>
      </c>
      <c r="P9" s="32">
        <v>0</v>
      </c>
      <c r="Q9" s="73">
        <v>1390229.08</v>
      </c>
      <c r="R9" s="73">
        <v>1000000</v>
      </c>
      <c r="S9" s="73">
        <v>533610</v>
      </c>
      <c r="T9" s="73">
        <v>0</v>
      </c>
      <c r="U9" s="73">
        <v>3033610</v>
      </c>
      <c r="V9" s="32">
        <v>0</v>
      </c>
      <c r="W9" s="32"/>
      <c r="X9" s="32">
        <v>0</v>
      </c>
      <c r="Y9" s="31"/>
      <c r="Z9" s="29"/>
      <c r="AA9" s="49">
        <f>2940000-73648.15-141329.99-61620.89</f>
        <v>2663400.9700000002</v>
      </c>
    </row>
    <row r="10" spans="1:28" s="96" customFormat="1" ht="72" customHeight="1">
      <c r="A10" s="84" t="s">
        <v>400</v>
      </c>
      <c r="B10" s="86">
        <v>4</v>
      </c>
      <c r="C10" s="86" t="s">
        <v>395</v>
      </c>
      <c r="D10" s="87">
        <v>2025</v>
      </c>
      <c r="E10" s="88" t="s">
        <v>235</v>
      </c>
      <c r="F10" s="86" t="s">
        <v>74</v>
      </c>
      <c r="G10" s="86" t="s">
        <v>74</v>
      </c>
      <c r="H10" s="86">
        <v>12</v>
      </c>
      <c r="I10" s="89" t="s">
        <v>128</v>
      </c>
      <c r="J10" s="89">
        <v>59011</v>
      </c>
      <c r="K10" s="86" t="s">
        <v>127</v>
      </c>
      <c r="L10" s="89" t="s">
        <v>357</v>
      </c>
      <c r="M10" s="89" t="s">
        <v>217</v>
      </c>
      <c r="N10" s="90" t="s">
        <v>394</v>
      </c>
      <c r="O10" s="91" t="s">
        <v>353</v>
      </c>
      <c r="P10" s="94"/>
      <c r="Q10" s="102">
        <v>200000</v>
      </c>
      <c r="R10" s="102">
        <v>800000</v>
      </c>
      <c r="S10" s="102">
        <v>0</v>
      </c>
      <c r="T10" s="102">
        <v>0</v>
      </c>
      <c r="U10" s="102">
        <f>Q10+R10+S10+T10</f>
        <v>1000000</v>
      </c>
      <c r="V10" s="94">
        <v>0</v>
      </c>
      <c r="W10" s="94"/>
      <c r="X10" s="94">
        <v>0</v>
      </c>
      <c r="Y10" s="97"/>
      <c r="Z10" s="86"/>
    </row>
    <row r="11" spans="1:28" s="49" customFormat="1" ht="72" customHeight="1">
      <c r="A11" s="30" t="s">
        <v>401</v>
      </c>
      <c r="B11" s="29">
        <v>5</v>
      </c>
      <c r="C11" s="29" t="s">
        <v>354</v>
      </c>
      <c r="D11" s="76">
        <v>2023</v>
      </c>
      <c r="E11" s="41" t="s">
        <v>234</v>
      </c>
      <c r="F11" s="29" t="s">
        <v>74</v>
      </c>
      <c r="G11" s="29" t="s">
        <v>74</v>
      </c>
      <c r="H11" s="29">
        <v>12</v>
      </c>
      <c r="I11" s="64" t="s">
        <v>128</v>
      </c>
      <c r="J11" s="64">
        <v>59011</v>
      </c>
      <c r="K11" s="29" t="s">
        <v>127</v>
      </c>
      <c r="L11" s="64" t="s">
        <v>220</v>
      </c>
      <c r="M11" s="64" t="s">
        <v>217</v>
      </c>
      <c r="N11" s="65" t="s">
        <v>352</v>
      </c>
      <c r="O11" s="62" t="s">
        <v>353</v>
      </c>
      <c r="P11" s="32"/>
      <c r="Q11" s="32">
        <v>306943.65999999997</v>
      </c>
      <c r="R11" s="32">
        <v>0</v>
      </c>
      <c r="S11" s="32">
        <v>0</v>
      </c>
      <c r="T11" s="32">
        <v>0</v>
      </c>
      <c r="U11" s="32">
        <v>597517.69999999995</v>
      </c>
      <c r="V11" s="32">
        <v>0</v>
      </c>
      <c r="W11" s="32"/>
      <c r="X11" s="32">
        <v>0</v>
      </c>
      <c r="Y11" s="31"/>
      <c r="Z11" s="29"/>
    </row>
    <row r="12" spans="1:28" s="96" customFormat="1" ht="51.95" customHeight="1">
      <c r="A12" s="84" t="s">
        <v>402</v>
      </c>
      <c r="B12" s="86">
        <v>6</v>
      </c>
      <c r="C12" s="86" t="s">
        <v>335</v>
      </c>
      <c r="D12" s="87">
        <v>2026</v>
      </c>
      <c r="E12" s="88" t="s">
        <v>235</v>
      </c>
      <c r="F12" s="86" t="s">
        <v>74</v>
      </c>
      <c r="G12" s="86" t="s">
        <v>74</v>
      </c>
      <c r="H12" s="86">
        <v>12</v>
      </c>
      <c r="I12" s="89" t="s">
        <v>128</v>
      </c>
      <c r="J12" s="89">
        <v>59011</v>
      </c>
      <c r="K12" s="86" t="s">
        <v>127</v>
      </c>
      <c r="L12" s="89" t="s">
        <v>220</v>
      </c>
      <c r="M12" s="89" t="s">
        <v>217</v>
      </c>
      <c r="N12" s="90" t="s">
        <v>233</v>
      </c>
      <c r="O12" s="91" t="s">
        <v>346</v>
      </c>
      <c r="P12" s="94">
        <v>0</v>
      </c>
      <c r="Q12" s="94">
        <f>(400937.77*1.04)*1.22+189933.94</f>
        <v>698643.78257600009</v>
      </c>
      <c r="R12" s="94">
        <v>4701356.22</v>
      </c>
      <c r="S12" s="94">
        <f>U12-Q12-R12</f>
        <v>3999999.9974239999</v>
      </c>
      <c r="T12" s="94">
        <v>0</v>
      </c>
      <c r="U12" s="94">
        <f>9400000</f>
        <v>9400000</v>
      </c>
      <c r="V12" s="94">
        <v>0</v>
      </c>
      <c r="W12" s="94"/>
      <c r="X12" s="94">
        <v>0</v>
      </c>
      <c r="Y12" s="97"/>
      <c r="Z12" s="86"/>
    </row>
    <row r="13" spans="1:28" s="96" customFormat="1" ht="51.95" customHeight="1">
      <c r="A13" s="84" t="s">
        <v>403</v>
      </c>
      <c r="B13" s="86">
        <v>7</v>
      </c>
      <c r="C13" s="86" t="s">
        <v>336</v>
      </c>
      <c r="D13" s="87">
        <v>2026</v>
      </c>
      <c r="E13" s="88" t="s">
        <v>235</v>
      </c>
      <c r="F13" s="86" t="s">
        <v>74</v>
      </c>
      <c r="G13" s="86" t="s">
        <v>74</v>
      </c>
      <c r="H13" s="86">
        <v>12</v>
      </c>
      <c r="I13" s="89" t="s">
        <v>128</v>
      </c>
      <c r="J13" s="89">
        <v>59011</v>
      </c>
      <c r="K13" s="86" t="s">
        <v>127</v>
      </c>
      <c r="L13" s="89" t="s">
        <v>220</v>
      </c>
      <c r="M13" s="89" t="s">
        <v>217</v>
      </c>
      <c r="N13" s="90" t="s">
        <v>345</v>
      </c>
      <c r="O13" s="91" t="s">
        <v>333</v>
      </c>
      <c r="P13" s="94"/>
      <c r="Q13" s="94">
        <v>200000</v>
      </c>
      <c r="R13" s="94">
        <f>1789102.77+300000</f>
        <v>2089102.77</v>
      </c>
      <c r="S13" s="94">
        <v>500000</v>
      </c>
      <c r="T13" s="94">
        <v>0</v>
      </c>
      <c r="U13" s="94">
        <f>R13+S13+Q13</f>
        <v>2789102.77</v>
      </c>
      <c r="V13" s="94">
        <v>0</v>
      </c>
      <c r="W13" s="94"/>
      <c r="X13" s="94">
        <v>0</v>
      </c>
      <c r="Y13" s="97"/>
      <c r="Z13" s="86"/>
    </row>
    <row r="14" spans="1:28" s="49" customFormat="1" ht="51.95" customHeight="1">
      <c r="A14" s="30" t="s">
        <v>404</v>
      </c>
      <c r="B14" s="72">
        <v>8</v>
      </c>
      <c r="C14" s="72" t="s">
        <v>358</v>
      </c>
      <c r="D14" s="80">
        <v>2026</v>
      </c>
      <c r="E14" s="41" t="s">
        <v>236</v>
      </c>
      <c r="F14" s="72" t="s">
        <v>74</v>
      </c>
      <c r="G14" s="72" t="s">
        <v>74</v>
      </c>
      <c r="H14" s="81">
        <v>12</v>
      </c>
      <c r="I14" s="81">
        <v>59</v>
      </c>
      <c r="J14" s="82" t="s">
        <v>355</v>
      </c>
      <c r="K14" s="72" t="s">
        <v>356</v>
      </c>
      <c r="L14" s="72" t="s">
        <v>357</v>
      </c>
      <c r="M14" s="72" t="s">
        <v>217</v>
      </c>
      <c r="N14" s="65" t="s">
        <v>129</v>
      </c>
      <c r="O14" s="62" t="s">
        <v>353</v>
      </c>
      <c r="P14" s="32">
        <v>0</v>
      </c>
      <c r="Q14" s="32">
        <v>0</v>
      </c>
      <c r="R14" s="32">
        <v>20000000</v>
      </c>
      <c r="S14" s="32">
        <v>80000000</v>
      </c>
      <c r="T14" s="32">
        <v>111211907.06999999</v>
      </c>
      <c r="U14" s="32">
        <f>R14+S14+T14</f>
        <v>211211907.06999999</v>
      </c>
      <c r="V14" s="32">
        <v>0</v>
      </c>
      <c r="W14" s="32"/>
      <c r="X14" s="32">
        <v>0</v>
      </c>
      <c r="Y14" s="31"/>
      <c r="Z14" s="29"/>
      <c r="AB14" s="49" t="s">
        <v>232</v>
      </c>
    </row>
    <row r="15" spans="1:28" s="96" customFormat="1" ht="51.95" customHeight="1">
      <c r="A15" s="84" t="s">
        <v>405</v>
      </c>
      <c r="B15" s="86">
        <v>9</v>
      </c>
      <c r="C15" s="86" t="s">
        <v>338</v>
      </c>
      <c r="D15" s="87">
        <v>2027</v>
      </c>
      <c r="E15" s="88" t="s">
        <v>235</v>
      </c>
      <c r="F15" s="86" t="s">
        <v>74</v>
      </c>
      <c r="G15" s="86" t="s">
        <v>74</v>
      </c>
      <c r="H15" s="86">
        <v>12</v>
      </c>
      <c r="I15" s="89" t="s">
        <v>128</v>
      </c>
      <c r="J15" s="89">
        <v>59011</v>
      </c>
      <c r="K15" s="86" t="s">
        <v>127</v>
      </c>
      <c r="L15" s="89" t="s">
        <v>221</v>
      </c>
      <c r="M15" s="89" t="s">
        <v>217</v>
      </c>
      <c r="N15" s="90" t="s">
        <v>227</v>
      </c>
      <c r="O15" s="91" t="s">
        <v>333</v>
      </c>
      <c r="P15" s="94">
        <v>0</v>
      </c>
      <c r="Q15" s="94">
        <v>0</v>
      </c>
      <c r="R15" s="94">
        <v>10000000</v>
      </c>
      <c r="S15" s="94">
        <v>10000000</v>
      </c>
      <c r="T15" s="94">
        <f>300000000-R15-S15</f>
        <v>280000000</v>
      </c>
      <c r="U15" s="94">
        <f>Q15+R15+T15+S15</f>
        <v>300000000</v>
      </c>
      <c r="V15" s="94">
        <v>0</v>
      </c>
      <c r="W15" s="94"/>
      <c r="X15" s="94">
        <v>0</v>
      </c>
      <c r="Y15" s="97"/>
      <c r="Z15" s="86"/>
    </row>
    <row r="16" spans="1:28" s="49" customFormat="1" ht="51.95" customHeight="1">
      <c r="A16" s="68" t="s">
        <v>406</v>
      </c>
      <c r="B16" s="29">
        <v>10</v>
      </c>
      <c r="C16" s="29"/>
      <c r="D16" s="76">
        <v>2023</v>
      </c>
      <c r="E16" s="41" t="s">
        <v>234</v>
      </c>
      <c r="F16" s="29" t="s">
        <v>74</v>
      </c>
      <c r="G16" s="29" t="s">
        <v>74</v>
      </c>
      <c r="H16" s="29">
        <v>12</v>
      </c>
      <c r="I16" s="64" t="s">
        <v>128</v>
      </c>
      <c r="J16" s="64">
        <v>59011</v>
      </c>
      <c r="K16" s="29" t="s">
        <v>127</v>
      </c>
      <c r="L16" s="64" t="s">
        <v>221</v>
      </c>
      <c r="M16" s="64" t="s">
        <v>218</v>
      </c>
      <c r="N16" s="65" t="s">
        <v>194</v>
      </c>
      <c r="O16" s="62" t="s">
        <v>333</v>
      </c>
      <c r="P16" s="32">
        <v>0</v>
      </c>
      <c r="Q16" s="32">
        <v>0</v>
      </c>
      <c r="R16" s="32">
        <v>600000</v>
      </c>
      <c r="S16" s="32">
        <v>0</v>
      </c>
      <c r="T16" s="32">
        <v>0</v>
      </c>
      <c r="U16" s="32">
        <f>Q16+R16</f>
        <v>600000</v>
      </c>
      <c r="V16" s="32">
        <v>0</v>
      </c>
      <c r="W16" s="32"/>
      <c r="X16" s="32">
        <v>0</v>
      </c>
      <c r="Y16" s="31"/>
      <c r="Z16" s="29"/>
    </row>
    <row r="17" spans="1:31" s="96" customFormat="1" ht="51.95" customHeight="1">
      <c r="A17" s="110" t="s">
        <v>407</v>
      </c>
      <c r="B17" s="86">
        <v>11</v>
      </c>
      <c r="C17" s="97"/>
      <c r="D17" s="98">
        <v>2024</v>
      </c>
      <c r="E17" s="88" t="s">
        <v>235</v>
      </c>
      <c r="F17" s="97" t="s">
        <v>74</v>
      </c>
      <c r="G17" s="97" t="s">
        <v>74</v>
      </c>
      <c r="H17" s="97">
        <v>12</v>
      </c>
      <c r="I17" s="89" t="s">
        <v>128</v>
      </c>
      <c r="J17" s="89">
        <v>59011</v>
      </c>
      <c r="K17" s="86" t="s">
        <v>127</v>
      </c>
      <c r="L17" s="99" t="s">
        <v>223</v>
      </c>
      <c r="M17" s="89" t="s">
        <v>217</v>
      </c>
      <c r="N17" s="90" t="s">
        <v>225</v>
      </c>
      <c r="O17" s="91" t="s">
        <v>333</v>
      </c>
      <c r="P17" s="94">
        <v>0</v>
      </c>
      <c r="Q17" s="94">
        <v>3918000</v>
      </c>
      <c r="R17" s="94">
        <v>3918000</v>
      </c>
      <c r="S17" s="94">
        <v>3918000</v>
      </c>
      <c r="T17" s="94">
        <v>0</v>
      </c>
      <c r="U17" s="100">
        <v>11754000</v>
      </c>
      <c r="V17" s="94">
        <v>0</v>
      </c>
      <c r="W17" s="94"/>
      <c r="X17" s="94">
        <v>0</v>
      </c>
      <c r="Y17" s="97"/>
      <c r="Z17" s="86"/>
    </row>
    <row r="18" spans="1:31" s="49" customFormat="1" ht="51.95" customHeight="1">
      <c r="A18" s="68" t="s">
        <v>408</v>
      </c>
      <c r="B18" s="29">
        <v>12</v>
      </c>
      <c r="C18" s="31"/>
      <c r="D18" s="83">
        <v>2025</v>
      </c>
      <c r="E18" s="41" t="s">
        <v>236</v>
      </c>
      <c r="F18" s="29" t="s">
        <v>74</v>
      </c>
      <c r="G18" s="29" t="s">
        <v>74</v>
      </c>
      <c r="H18" s="29">
        <v>12</v>
      </c>
      <c r="I18" s="64" t="s">
        <v>128</v>
      </c>
      <c r="J18" s="64">
        <v>59011</v>
      </c>
      <c r="K18" s="29" t="s">
        <v>127</v>
      </c>
      <c r="L18" s="64" t="s">
        <v>223</v>
      </c>
      <c r="M18" s="64" t="s">
        <v>217</v>
      </c>
      <c r="N18" s="30" t="s">
        <v>360</v>
      </c>
      <c r="O18" s="73" t="s">
        <v>353</v>
      </c>
      <c r="P18" s="73">
        <v>0</v>
      </c>
      <c r="Q18" s="73">
        <v>900000</v>
      </c>
      <c r="R18" s="73">
        <v>3700000</v>
      </c>
      <c r="S18" s="73">
        <v>1275000</v>
      </c>
      <c r="T18" s="73">
        <v>0</v>
      </c>
      <c r="U18" s="73">
        <f>Q18+R18+S18</f>
        <v>5875000</v>
      </c>
      <c r="V18" s="32">
        <v>0</v>
      </c>
      <c r="W18" s="30"/>
      <c r="X18" s="32">
        <v>0</v>
      </c>
      <c r="Y18" s="31"/>
      <c r="Z18" s="29"/>
    </row>
    <row r="19" spans="1:31" s="96" customFormat="1" ht="51.95" customHeight="1">
      <c r="A19" s="84" t="s">
        <v>409</v>
      </c>
      <c r="B19" s="86">
        <v>13</v>
      </c>
      <c r="C19" s="97" t="s">
        <v>245</v>
      </c>
      <c r="D19" s="98">
        <v>2023</v>
      </c>
      <c r="E19" s="88" t="s">
        <v>235</v>
      </c>
      <c r="F19" s="86" t="s">
        <v>74</v>
      </c>
      <c r="G19" s="86" t="s">
        <v>74</v>
      </c>
      <c r="H19" s="86">
        <v>12</v>
      </c>
      <c r="I19" s="89" t="s">
        <v>128</v>
      </c>
      <c r="J19" s="89">
        <v>59011</v>
      </c>
      <c r="K19" s="86" t="s">
        <v>127</v>
      </c>
      <c r="L19" s="84" t="s">
        <v>220</v>
      </c>
      <c r="M19" s="84" t="s">
        <v>217</v>
      </c>
      <c r="N19" s="84" t="s">
        <v>224</v>
      </c>
      <c r="O19" s="91" t="s">
        <v>333</v>
      </c>
      <c r="P19" s="94">
        <v>0</v>
      </c>
      <c r="Q19" s="94">
        <v>450000</v>
      </c>
      <c r="R19" s="94">
        <v>0</v>
      </c>
      <c r="S19" s="94">
        <v>0</v>
      </c>
      <c r="T19" s="94">
        <v>0</v>
      </c>
      <c r="U19" s="94">
        <f>Q19+R19+T19</f>
        <v>450000</v>
      </c>
      <c r="V19" s="94">
        <v>0</v>
      </c>
      <c r="W19" s="84"/>
      <c r="X19" s="94">
        <v>0</v>
      </c>
      <c r="Y19" s="97"/>
      <c r="Z19" s="86"/>
    </row>
    <row r="20" spans="1:31" s="120" customFormat="1" ht="51.95" customHeight="1">
      <c r="A20" s="84" t="s">
        <v>410</v>
      </c>
      <c r="B20" s="97">
        <v>14</v>
      </c>
      <c r="C20" s="97"/>
      <c r="D20" s="98">
        <v>2024</v>
      </c>
      <c r="E20" s="88" t="s">
        <v>235</v>
      </c>
      <c r="F20" s="86" t="s">
        <v>74</v>
      </c>
      <c r="G20" s="86" t="s">
        <v>74</v>
      </c>
      <c r="H20" s="86">
        <v>12</v>
      </c>
      <c r="I20" s="89" t="s">
        <v>128</v>
      </c>
      <c r="J20" s="89">
        <v>59011</v>
      </c>
      <c r="K20" s="86" t="s">
        <v>127</v>
      </c>
      <c r="L20" s="84" t="s">
        <v>220</v>
      </c>
      <c r="M20" s="84" t="s">
        <v>217</v>
      </c>
      <c r="N20" s="84" t="s">
        <v>448</v>
      </c>
      <c r="O20" s="91" t="s">
        <v>333</v>
      </c>
      <c r="P20" s="94">
        <v>0</v>
      </c>
      <c r="Q20" s="94">
        <v>0</v>
      </c>
      <c r="R20" s="94">
        <v>732000</v>
      </c>
      <c r="S20" s="94">
        <v>0</v>
      </c>
      <c r="T20" s="94">
        <v>0</v>
      </c>
      <c r="U20" s="94">
        <f>Q20+R20+T20</f>
        <v>732000</v>
      </c>
      <c r="V20" s="94">
        <v>0</v>
      </c>
      <c r="W20" s="84"/>
      <c r="X20" s="94">
        <v>0</v>
      </c>
      <c r="Y20" s="97"/>
      <c r="Z20" s="97"/>
      <c r="AA20" s="119"/>
      <c r="AB20" s="119"/>
      <c r="AC20" s="119"/>
      <c r="AD20" s="119"/>
      <c r="AE20" s="119"/>
    </row>
    <row r="21" spans="1:31" s="96" customFormat="1" ht="51.95" customHeight="1">
      <c r="A21" s="84" t="s">
        <v>226</v>
      </c>
      <c r="B21" s="86">
        <v>15</v>
      </c>
      <c r="C21" s="86" t="s">
        <v>173</v>
      </c>
      <c r="D21" s="98">
        <v>2023</v>
      </c>
      <c r="E21" s="88" t="s">
        <v>235</v>
      </c>
      <c r="F21" s="86" t="s">
        <v>74</v>
      </c>
      <c r="G21" s="86" t="s">
        <v>74</v>
      </c>
      <c r="H21" s="86">
        <v>12</v>
      </c>
      <c r="I21" s="89" t="s">
        <v>128</v>
      </c>
      <c r="J21" s="89">
        <v>59011</v>
      </c>
      <c r="K21" s="86" t="s">
        <v>127</v>
      </c>
      <c r="L21" s="99" t="s">
        <v>220</v>
      </c>
      <c r="M21" s="99" t="s">
        <v>219</v>
      </c>
      <c r="N21" s="90" t="s">
        <v>153</v>
      </c>
      <c r="O21" s="91" t="s">
        <v>333</v>
      </c>
      <c r="P21" s="94">
        <v>0</v>
      </c>
      <c r="Q21" s="94">
        <f>548584+74292</f>
        <v>622876</v>
      </c>
      <c r="R21" s="94">
        <f>274292-74292</f>
        <v>200000</v>
      </c>
      <c r="S21" s="94">
        <v>0</v>
      </c>
      <c r="T21" s="94">
        <v>0</v>
      </c>
      <c r="U21" s="94">
        <f>Q21+R21+S21</f>
        <v>822876</v>
      </c>
      <c r="V21" s="94">
        <v>0</v>
      </c>
      <c r="W21" s="94"/>
      <c r="X21" s="94">
        <v>0</v>
      </c>
      <c r="Y21" s="97"/>
      <c r="Z21" s="86"/>
    </row>
    <row r="22" spans="1:31" s="96" customFormat="1" ht="51.95" customHeight="1">
      <c r="A22" s="84" t="s">
        <v>411</v>
      </c>
      <c r="B22" s="86">
        <v>16</v>
      </c>
      <c r="C22" s="86" t="s">
        <v>174</v>
      </c>
      <c r="D22" s="98">
        <v>2023</v>
      </c>
      <c r="E22" s="88" t="s">
        <v>235</v>
      </c>
      <c r="F22" s="86" t="s">
        <v>74</v>
      </c>
      <c r="G22" s="86" t="s">
        <v>74</v>
      </c>
      <c r="H22" s="86">
        <v>12</v>
      </c>
      <c r="I22" s="89" t="s">
        <v>128</v>
      </c>
      <c r="J22" s="89">
        <v>59011</v>
      </c>
      <c r="K22" s="86" t="s">
        <v>127</v>
      </c>
      <c r="L22" s="99" t="s">
        <v>220</v>
      </c>
      <c r="M22" s="99" t="s">
        <v>219</v>
      </c>
      <c r="N22" s="90" t="s">
        <v>154</v>
      </c>
      <c r="O22" s="91" t="s">
        <v>333</v>
      </c>
      <c r="P22" s="94">
        <v>0</v>
      </c>
      <c r="Q22" s="94">
        <f>610039+610039</f>
        <v>1220078</v>
      </c>
      <c r="R22" s="94">
        <v>610039</v>
      </c>
      <c r="S22" s="94">
        <v>0</v>
      </c>
      <c r="T22" s="94">
        <v>0</v>
      </c>
      <c r="U22" s="94">
        <f t="shared" ref="U22:U36" si="0">Q22+R22+S22</f>
        <v>1830117</v>
      </c>
      <c r="V22" s="94">
        <v>0</v>
      </c>
      <c r="W22" s="94"/>
      <c r="X22" s="94">
        <v>0</v>
      </c>
      <c r="Y22" s="97"/>
      <c r="Z22" s="86"/>
    </row>
    <row r="23" spans="1:31" s="96" customFormat="1" ht="51.95" customHeight="1">
      <c r="A23" s="84" t="s">
        <v>412</v>
      </c>
      <c r="B23" s="86">
        <v>17</v>
      </c>
      <c r="C23" s="86" t="s">
        <v>175</v>
      </c>
      <c r="D23" s="98">
        <v>2023</v>
      </c>
      <c r="E23" s="88" t="s">
        <v>235</v>
      </c>
      <c r="F23" s="86" t="s">
        <v>74</v>
      </c>
      <c r="G23" s="86" t="s">
        <v>74</v>
      </c>
      <c r="H23" s="86">
        <v>12</v>
      </c>
      <c r="I23" s="89" t="s">
        <v>128</v>
      </c>
      <c r="J23" s="89">
        <v>59011</v>
      </c>
      <c r="K23" s="86" t="s">
        <v>127</v>
      </c>
      <c r="L23" s="99" t="s">
        <v>220</v>
      </c>
      <c r="M23" s="99" t="s">
        <v>219</v>
      </c>
      <c r="N23" s="90" t="s">
        <v>155</v>
      </c>
      <c r="O23" s="91" t="s">
        <v>333</v>
      </c>
      <c r="P23" s="94">
        <v>0</v>
      </c>
      <c r="Q23" s="94">
        <f>320607+320607+120607</f>
        <v>761821</v>
      </c>
      <c r="R23" s="94">
        <f>320607-120607</f>
        <v>200000</v>
      </c>
      <c r="S23" s="94">
        <v>0</v>
      </c>
      <c r="T23" s="94">
        <v>0</v>
      </c>
      <c r="U23" s="94">
        <f t="shared" si="0"/>
        <v>961821</v>
      </c>
      <c r="V23" s="94">
        <v>0</v>
      </c>
      <c r="W23" s="94"/>
      <c r="X23" s="94">
        <v>0</v>
      </c>
      <c r="Y23" s="97"/>
      <c r="Z23" s="86"/>
    </row>
    <row r="24" spans="1:31" s="96" customFormat="1" ht="51.95" customHeight="1">
      <c r="A24" s="84" t="s">
        <v>134</v>
      </c>
      <c r="B24" s="86">
        <v>18</v>
      </c>
      <c r="C24" s="86" t="s">
        <v>176</v>
      </c>
      <c r="D24" s="98">
        <v>2023</v>
      </c>
      <c r="E24" s="88" t="s">
        <v>235</v>
      </c>
      <c r="F24" s="86" t="s">
        <v>74</v>
      </c>
      <c r="G24" s="86" t="s">
        <v>74</v>
      </c>
      <c r="H24" s="86">
        <v>12</v>
      </c>
      <c r="I24" s="89" t="s">
        <v>128</v>
      </c>
      <c r="J24" s="89">
        <v>59011</v>
      </c>
      <c r="K24" s="86" t="s">
        <v>127</v>
      </c>
      <c r="L24" s="99" t="s">
        <v>220</v>
      </c>
      <c r="M24" s="99" t="s">
        <v>219</v>
      </c>
      <c r="N24" s="90" t="s">
        <v>156</v>
      </c>
      <c r="O24" s="91" t="s">
        <v>333</v>
      </c>
      <c r="P24" s="94">
        <v>0</v>
      </c>
      <c r="Q24" s="94">
        <f>610039+610039</f>
        <v>1220078</v>
      </c>
      <c r="R24" s="94">
        <v>610039</v>
      </c>
      <c r="S24" s="94">
        <v>0</v>
      </c>
      <c r="T24" s="94">
        <v>0</v>
      </c>
      <c r="U24" s="94">
        <f t="shared" si="0"/>
        <v>1830117</v>
      </c>
      <c r="V24" s="94">
        <v>0</v>
      </c>
      <c r="W24" s="94"/>
      <c r="X24" s="94">
        <v>0</v>
      </c>
      <c r="Y24" s="97"/>
      <c r="Z24" s="86"/>
    </row>
    <row r="25" spans="1:31" s="96" customFormat="1" ht="51.95" customHeight="1">
      <c r="A25" s="84" t="s">
        <v>150</v>
      </c>
      <c r="B25" s="86">
        <v>19</v>
      </c>
      <c r="C25" s="86" t="s">
        <v>177</v>
      </c>
      <c r="D25" s="98">
        <v>2023</v>
      </c>
      <c r="E25" s="88" t="s">
        <v>235</v>
      </c>
      <c r="F25" s="86" t="s">
        <v>74</v>
      </c>
      <c r="G25" s="86" t="s">
        <v>74</v>
      </c>
      <c r="H25" s="86">
        <v>12</v>
      </c>
      <c r="I25" s="89" t="s">
        <v>128</v>
      </c>
      <c r="J25" s="89">
        <v>59011</v>
      </c>
      <c r="K25" s="86" t="s">
        <v>127</v>
      </c>
      <c r="L25" s="99" t="s">
        <v>220</v>
      </c>
      <c r="M25" s="99" t="s">
        <v>219</v>
      </c>
      <c r="N25" s="90" t="s">
        <v>157</v>
      </c>
      <c r="O25" s="91" t="s">
        <v>333</v>
      </c>
      <c r="P25" s="94">
        <v>0</v>
      </c>
      <c r="Q25" s="94">
        <f>549873.5+349873.5</f>
        <v>899747</v>
      </c>
      <c r="R25" s="94">
        <f>549873.5-349873.5</f>
        <v>200000</v>
      </c>
      <c r="S25" s="94">
        <v>0</v>
      </c>
      <c r="T25" s="94">
        <v>0</v>
      </c>
      <c r="U25" s="94">
        <f t="shared" si="0"/>
        <v>1099747</v>
      </c>
      <c r="V25" s="94">
        <v>0</v>
      </c>
      <c r="W25" s="94"/>
      <c r="X25" s="94">
        <v>0</v>
      </c>
      <c r="Y25" s="97"/>
      <c r="Z25" s="86"/>
    </row>
    <row r="26" spans="1:31" s="96" customFormat="1" ht="51.95" customHeight="1">
      <c r="A26" s="84" t="s">
        <v>135</v>
      </c>
      <c r="B26" s="86">
        <v>20</v>
      </c>
      <c r="C26" s="86" t="s">
        <v>178</v>
      </c>
      <c r="D26" s="98">
        <v>2023</v>
      </c>
      <c r="E26" s="88" t="s">
        <v>235</v>
      </c>
      <c r="F26" s="86" t="s">
        <v>74</v>
      </c>
      <c r="G26" s="86" t="s">
        <v>74</v>
      </c>
      <c r="H26" s="86">
        <v>12</v>
      </c>
      <c r="I26" s="89" t="s">
        <v>128</v>
      </c>
      <c r="J26" s="89">
        <v>59011</v>
      </c>
      <c r="K26" s="86" t="s">
        <v>127</v>
      </c>
      <c r="L26" s="99" t="s">
        <v>220</v>
      </c>
      <c r="M26" s="99" t="s">
        <v>219</v>
      </c>
      <c r="N26" s="90" t="s">
        <v>158</v>
      </c>
      <c r="O26" s="91" t="s">
        <v>333</v>
      </c>
      <c r="P26" s="94">
        <v>0</v>
      </c>
      <c r="Q26" s="94">
        <f>364272+364272+164272</f>
        <v>892816</v>
      </c>
      <c r="R26" s="94">
        <f>364272-164272</f>
        <v>200000</v>
      </c>
      <c r="S26" s="94">
        <v>0</v>
      </c>
      <c r="T26" s="94">
        <v>0</v>
      </c>
      <c r="U26" s="94">
        <f t="shared" si="0"/>
        <v>1092816</v>
      </c>
      <c r="V26" s="94">
        <v>0</v>
      </c>
      <c r="W26" s="94"/>
      <c r="X26" s="94">
        <v>0</v>
      </c>
      <c r="Y26" s="97"/>
      <c r="Z26" s="86"/>
    </row>
    <row r="27" spans="1:31" s="96" customFormat="1" ht="51.95" customHeight="1">
      <c r="A27" s="84" t="s">
        <v>151</v>
      </c>
      <c r="B27" s="86">
        <v>21</v>
      </c>
      <c r="C27" s="86" t="s">
        <v>179</v>
      </c>
      <c r="D27" s="98">
        <v>2023</v>
      </c>
      <c r="E27" s="88" t="s">
        <v>235</v>
      </c>
      <c r="F27" s="86" t="s">
        <v>74</v>
      </c>
      <c r="G27" s="86" t="s">
        <v>74</v>
      </c>
      <c r="H27" s="86">
        <v>12</v>
      </c>
      <c r="I27" s="89" t="s">
        <v>128</v>
      </c>
      <c r="J27" s="89">
        <v>59011</v>
      </c>
      <c r="K27" s="86" t="s">
        <v>127</v>
      </c>
      <c r="L27" s="99" t="s">
        <v>220</v>
      </c>
      <c r="M27" s="99" t="s">
        <v>219</v>
      </c>
      <c r="N27" s="90" t="s">
        <v>159</v>
      </c>
      <c r="O27" s="91" t="s">
        <v>333</v>
      </c>
      <c r="P27" s="94">
        <v>0</v>
      </c>
      <c r="Q27" s="94">
        <f>409529.67+409529.67+109529.67</f>
        <v>928589.01</v>
      </c>
      <c r="R27" s="94">
        <f>409529.67-109529.67</f>
        <v>300000</v>
      </c>
      <c r="S27" s="94">
        <v>0</v>
      </c>
      <c r="T27" s="94">
        <v>0</v>
      </c>
      <c r="U27" s="100">
        <f>Q27+R27+S27</f>
        <v>1228589.01</v>
      </c>
      <c r="V27" s="94">
        <v>0</v>
      </c>
      <c r="W27" s="94"/>
      <c r="X27" s="94">
        <v>0</v>
      </c>
      <c r="Y27" s="97"/>
      <c r="Z27" s="86"/>
    </row>
    <row r="28" spans="1:31" s="96" customFormat="1" ht="51.95" customHeight="1">
      <c r="A28" s="84" t="s">
        <v>152</v>
      </c>
      <c r="B28" s="86">
        <v>22</v>
      </c>
      <c r="C28" s="86" t="s">
        <v>180</v>
      </c>
      <c r="D28" s="98">
        <v>2023</v>
      </c>
      <c r="E28" s="88" t="s">
        <v>235</v>
      </c>
      <c r="F28" s="86" t="s">
        <v>74</v>
      </c>
      <c r="G28" s="86" t="s">
        <v>74</v>
      </c>
      <c r="H28" s="86">
        <v>12</v>
      </c>
      <c r="I28" s="89" t="s">
        <v>128</v>
      </c>
      <c r="J28" s="89">
        <v>59011</v>
      </c>
      <c r="K28" s="86" t="s">
        <v>127</v>
      </c>
      <c r="L28" s="99" t="s">
        <v>220</v>
      </c>
      <c r="M28" s="99" t="s">
        <v>219</v>
      </c>
      <c r="N28" s="90" t="s">
        <v>160</v>
      </c>
      <c r="O28" s="91" t="s">
        <v>333</v>
      </c>
      <c r="P28" s="94">
        <v>0</v>
      </c>
      <c r="Q28" s="94">
        <f>588472+588472+188472</f>
        <v>1365416</v>
      </c>
      <c r="R28" s="94">
        <f>588472-188472</f>
        <v>400000</v>
      </c>
      <c r="S28" s="94">
        <v>0</v>
      </c>
      <c r="T28" s="94">
        <v>0</v>
      </c>
      <c r="U28" s="94">
        <f t="shared" si="0"/>
        <v>1765416</v>
      </c>
      <c r="V28" s="94">
        <v>0</v>
      </c>
      <c r="W28" s="94"/>
      <c r="X28" s="94">
        <v>0</v>
      </c>
      <c r="Y28" s="97"/>
      <c r="Z28" s="86"/>
    </row>
    <row r="29" spans="1:31" s="49" customFormat="1" ht="51.95" customHeight="1">
      <c r="A29" s="30" t="s">
        <v>137</v>
      </c>
      <c r="B29" s="29">
        <v>23</v>
      </c>
      <c r="C29" s="29" t="s">
        <v>181</v>
      </c>
      <c r="D29" s="83">
        <v>2023</v>
      </c>
      <c r="E29" s="41" t="s">
        <v>236</v>
      </c>
      <c r="F29" s="29" t="s">
        <v>74</v>
      </c>
      <c r="G29" s="29" t="s">
        <v>74</v>
      </c>
      <c r="H29" s="29">
        <v>12</v>
      </c>
      <c r="I29" s="64" t="s">
        <v>128</v>
      </c>
      <c r="J29" s="64">
        <v>59011</v>
      </c>
      <c r="K29" s="29" t="s">
        <v>127</v>
      </c>
      <c r="L29" s="69" t="s">
        <v>220</v>
      </c>
      <c r="M29" s="69" t="s">
        <v>219</v>
      </c>
      <c r="N29" s="65" t="s">
        <v>161</v>
      </c>
      <c r="O29" s="62" t="s">
        <v>353</v>
      </c>
      <c r="P29" s="32">
        <v>0</v>
      </c>
      <c r="Q29" s="73">
        <v>900000</v>
      </c>
      <c r="R29" s="73">
        <v>349738.32</v>
      </c>
      <c r="S29" s="73">
        <v>0</v>
      </c>
      <c r="T29" s="73">
        <v>0</v>
      </c>
      <c r="U29" s="73">
        <v>1287025.53</v>
      </c>
      <c r="V29" s="32">
        <v>0</v>
      </c>
      <c r="W29" s="32"/>
      <c r="X29" s="32">
        <v>0</v>
      </c>
      <c r="Y29" s="31"/>
      <c r="Z29" s="29"/>
    </row>
    <row r="30" spans="1:31" s="49" customFormat="1" ht="51.95" customHeight="1">
      <c r="A30" s="30" t="s">
        <v>136</v>
      </c>
      <c r="B30" s="29">
        <v>24</v>
      </c>
      <c r="C30" s="29" t="s">
        <v>182</v>
      </c>
      <c r="D30" s="83">
        <v>2023</v>
      </c>
      <c r="E30" s="41" t="s">
        <v>236</v>
      </c>
      <c r="F30" s="29" t="s">
        <v>74</v>
      </c>
      <c r="G30" s="29" t="s">
        <v>74</v>
      </c>
      <c r="H30" s="29">
        <v>12</v>
      </c>
      <c r="I30" s="64" t="s">
        <v>128</v>
      </c>
      <c r="J30" s="64">
        <v>59011</v>
      </c>
      <c r="K30" s="29" t="s">
        <v>127</v>
      </c>
      <c r="L30" s="69" t="s">
        <v>220</v>
      </c>
      <c r="M30" s="69" t="s">
        <v>219</v>
      </c>
      <c r="N30" s="65" t="s">
        <v>162</v>
      </c>
      <c r="O30" s="62" t="s">
        <v>353</v>
      </c>
      <c r="P30" s="32">
        <v>0</v>
      </c>
      <c r="Q30" s="73">
        <v>1400000</v>
      </c>
      <c r="R30" s="73">
        <v>330856.17</v>
      </c>
      <c r="S30" s="73">
        <v>0</v>
      </c>
      <c r="T30" s="73">
        <v>0</v>
      </c>
      <c r="U30" s="73">
        <v>1768143.38</v>
      </c>
      <c r="V30" s="32">
        <v>0</v>
      </c>
      <c r="W30" s="32"/>
      <c r="X30" s="32">
        <v>0</v>
      </c>
      <c r="Y30" s="31"/>
      <c r="Z30" s="29"/>
    </row>
    <row r="31" spans="1:31" s="49" customFormat="1" ht="51.95" customHeight="1">
      <c r="A31" s="30" t="s">
        <v>138</v>
      </c>
      <c r="B31" s="29">
        <v>25</v>
      </c>
      <c r="C31" s="29" t="s">
        <v>183</v>
      </c>
      <c r="D31" s="83">
        <v>2023</v>
      </c>
      <c r="E31" s="41" t="s">
        <v>236</v>
      </c>
      <c r="F31" s="29" t="s">
        <v>74</v>
      </c>
      <c r="G31" s="29" t="s">
        <v>74</v>
      </c>
      <c r="H31" s="29">
        <v>12</v>
      </c>
      <c r="I31" s="64" t="s">
        <v>128</v>
      </c>
      <c r="J31" s="64">
        <v>59011</v>
      </c>
      <c r="K31" s="29" t="s">
        <v>127</v>
      </c>
      <c r="L31" s="69" t="s">
        <v>220</v>
      </c>
      <c r="M31" s="69" t="s">
        <v>219</v>
      </c>
      <c r="N31" s="65" t="s">
        <v>163</v>
      </c>
      <c r="O31" s="73" t="s">
        <v>353</v>
      </c>
      <c r="P31" s="73">
        <v>0</v>
      </c>
      <c r="Q31" s="73">
        <v>2000000</v>
      </c>
      <c r="R31" s="73">
        <f>U31-Q31-37287.21</f>
        <v>653544.87999999989</v>
      </c>
      <c r="S31" s="73">
        <v>0</v>
      </c>
      <c r="T31" s="73">
        <v>0</v>
      </c>
      <c r="U31" s="73">
        <v>2690832.09</v>
      </c>
      <c r="V31" s="32">
        <v>0</v>
      </c>
      <c r="W31" s="32"/>
      <c r="X31" s="32">
        <v>0</v>
      </c>
      <c r="Y31" s="31"/>
      <c r="Z31" s="29"/>
    </row>
    <row r="32" spans="1:31" s="49" customFormat="1" ht="51.95" customHeight="1">
      <c r="A32" s="30" t="s">
        <v>139</v>
      </c>
      <c r="B32" s="29">
        <v>26</v>
      </c>
      <c r="C32" s="29" t="s">
        <v>184</v>
      </c>
      <c r="D32" s="83">
        <v>2023</v>
      </c>
      <c r="E32" s="41" t="s">
        <v>236</v>
      </c>
      <c r="F32" s="29" t="s">
        <v>74</v>
      </c>
      <c r="G32" s="29" t="s">
        <v>74</v>
      </c>
      <c r="H32" s="29">
        <v>12</v>
      </c>
      <c r="I32" s="64" t="s">
        <v>128</v>
      </c>
      <c r="J32" s="64">
        <v>59011</v>
      </c>
      <c r="K32" s="29" t="s">
        <v>127</v>
      </c>
      <c r="L32" s="69" t="s">
        <v>220</v>
      </c>
      <c r="M32" s="69" t="s">
        <v>219</v>
      </c>
      <c r="N32" s="65" t="s">
        <v>164</v>
      </c>
      <c r="O32" s="73" t="s">
        <v>353</v>
      </c>
      <c r="P32" s="73">
        <v>0</v>
      </c>
      <c r="Q32" s="73">
        <v>900000</v>
      </c>
      <c r="R32" s="73">
        <f>U32-Q32-24101.09-403.16-5165.68</f>
        <v>346346.07</v>
      </c>
      <c r="S32" s="73">
        <v>0</v>
      </c>
      <c r="T32" s="73">
        <v>0</v>
      </c>
      <c r="U32" s="73">
        <v>1276016</v>
      </c>
      <c r="V32" s="32">
        <v>0</v>
      </c>
      <c r="W32" s="32"/>
      <c r="X32" s="32">
        <v>0</v>
      </c>
      <c r="Y32" s="31"/>
      <c r="Z32" s="29"/>
    </row>
    <row r="33" spans="1:26" s="49" customFormat="1" ht="51.95" customHeight="1">
      <c r="A33" s="30" t="s">
        <v>140</v>
      </c>
      <c r="B33" s="29">
        <v>27</v>
      </c>
      <c r="C33" s="29" t="s">
        <v>185</v>
      </c>
      <c r="D33" s="83">
        <v>2023</v>
      </c>
      <c r="E33" s="41" t="s">
        <v>236</v>
      </c>
      <c r="F33" s="29" t="s">
        <v>74</v>
      </c>
      <c r="G33" s="29" t="s">
        <v>74</v>
      </c>
      <c r="H33" s="29">
        <v>12</v>
      </c>
      <c r="I33" s="64" t="s">
        <v>128</v>
      </c>
      <c r="J33" s="64">
        <v>59011</v>
      </c>
      <c r="K33" s="29" t="s">
        <v>127</v>
      </c>
      <c r="L33" s="69" t="s">
        <v>220</v>
      </c>
      <c r="M33" s="69" t="s">
        <v>219</v>
      </c>
      <c r="N33" s="65" t="s">
        <v>165</v>
      </c>
      <c r="O33" s="73" t="s">
        <v>353</v>
      </c>
      <c r="P33" s="73">
        <v>0</v>
      </c>
      <c r="Q33" s="73">
        <v>900000</v>
      </c>
      <c r="R33" s="73">
        <f>U33-Q33-50673.92-7361.81</f>
        <v>188081.27000000002</v>
      </c>
      <c r="S33" s="73">
        <v>0</v>
      </c>
      <c r="T33" s="73">
        <v>0</v>
      </c>
      <c r="U33" s="73">
        <v>1146117</v>
      </c>
      <c r="V33" s="32">
        <v>0</v>
      </c>
      <c r="W33" s="32"/>
      <c r="X33" s="32">
        <v>0</v>
      </c>
      <c r="Y33" s="31"/>
      <c r="Z33" s="29"/>
    </row>
    <row r="34" spans="1:26" s="49" customFormat="1" ht="51.95" customHeight="1">
      <c r="A34" s="30" t="s">
        <v>141</v>
      </c>
      <c r="B34" s="29">
        <v>28</v>
      </c>
      <c r="C34" s="29" t="s">
        <v>186</v>
      </c>
      <c r="D34" s="83">
        <v>2023</v>
      </c>
      <c r="E34" s="41" t="s">
        <v>236</v>
      </c>
      <c r="F34" s="29" t="s">
        <v>74</v>
      </c>
      <c r="G34" s="29" t="s">
        <v>74</v>
      </c>
      <c r="H34" s="29">
        <v>12</v>
      </c>
      <c r="I34" s="64" t="s">
        <v>128</v>
      </c>
      <c r="J34" s="64">
        <v>59011</v>
      </c>
      <c r="K34" s="29" t="s">
        <v>127</v>
      </c>
      <c r="L34" s="69" t="s">
        <v>220</v>
      </c>
      <c r="M34" s="69" t="s">
        <v>219</v>
      </c>
      <c r="N34" s="65" t="s">
        <v>166</v>
      </c>
      <c r="O34" s="73" t="s">
        <v>353</v>
      </c>
      <c r="P34" s="73">
        <v>0</v>
      </c>
      <c r="Q34" s="73">
        <v>800000</v>
      </c>
      <c r="R34" s="73">
        <f>U34-Q34-20228.03-3966.54</f>
        <v>92722.430000000008</v>
      </c>
      <c r="S34" s="73">
        <v>0</v>
      </c>
      <c r="T34" s="73">
        <v>0</v>
      </c>
      <c r="U34" s="73">
        <v>916917</v>
      </c>
      <c r="V34" s="32">
        <v>0</v>
      </c>
      <c r="W34" s="32"/>
      <c r="X34" s="32">
        <v>0</v>
      </c>
      <c r="Y34" s="31"/>
      <c r="Z34" s="29"/>
    </row>
    <row r="35" spans="1:26" s="49" customFormat="1" ht="51.95" customHeight="1">
      <c r="A35" s="30" t="s">
        <v>142</v>
      </c>
      <c r="B35" s="29">
        <v>29</v>
      </c>
      <c r="C35" s="29" t="s">
        <v>187</v>
      </c>
      <c r="D35" s="83">
        <v>2023</v>
      </c>
      <c r="E35" s="41" t="s">
        <v>236</v>
      </c>
      <c r="F35" s="29" t="s">
        <v>74</v>
      </c>
      <c r="G35" s="29" t="s">
        <v>74</v>
      </c>
      <c r="H35" s="29">
        <v>12</v>
      </c>
      <c r="I35" s="64" t="s">
        <v>128</v>
      </c>
      <c r="J35" s="64">
        <v>59011</v>
      </c>
      <c r="K35" s="29" t="s">
        <v>127</v>
      </c>
      <c r="L35" s="69" t="s">
        <v>220</v>
      </c>
      <c r="M35" s="69" t="s">
        <v>219</v>
      </c>
      <c r="N35" s="65" t="s">
        <v>167</v>
      </c>
      <c r="O35" s="73" t="s">
        <v>353</v>
      </c>
      <c r="P35" s="73">
        <v>0</v>
      </c>
      <c r="Q35" s="73">
        <v>900000</v>
      </c>
      <c r="R35" s="73">
        <f>U35-Q35-21573.53-360.88-4399.52</f>
        <v>104144.06999999999</v>
      </c>
      <c r="S35" s="73">
        <v>0</v>
      </c>
      <c r="T35" s="73">
        <v>0</v>
      </c>
      <c r="U35" s="73">
        <v>1030478</v>
      </c>
      <c r="V35" s="32">
        <v>0</v>
      </c>
      <c r="W35" s="32"/>
      <c r="X35" s="32">
        <v>0</v>
      </c>
      <c r="Y35" s="31"/>
      <c r="Z35" s="29"/>
    </row>
    <row r="36" spans="1:26" s="96" customFormat="1" ht="51.95" customHeight="1">
      <c r="A36" s="84" t="s">
        <v>143</v>
      </c>
      <c r="B36" s="86">
        <v>30</v>
      </c>
      <c r="C36" s="86" t="s">
        <v>208</v>
      </c>
      <c r="D36" s="98">
        <v>2023</v>
      </c>
      <c r="E36" s="88" t="s">
        <v>235</v>
      </c>
      <c r="F36" s="86" t="s">
        <v>74</v>
      </c>
      <c r="G36" s="86" t="s">
        <v>74</v>
      </c>
      <c r="H36" s="86">
        <v>12</v>
      </c>
      <c r="I36" s="89" t="s">
        <v>128</v>
      </c>
      <c r="J36" s="89">
        <v>59011</v>
      </c>
      <c r="K36" s="86" t="s">
        <v>127</v>
      </c>
      <c r="L36" s="99" t="s">
        <v>220</v>
      </c>
      <c r="M36" s="89" t="s">
        <v>218</v>
      </c>
      <c r="N36" s="90" t="s">
        <v>168</v>
      </c>
      <c r="O36" s="91" t="s">
        <v>333</v>
      </c>
      <c r="P36" s="94">
        <v>0</v>
      </c>
      <c r="Q36" s="94">
        <f>974738.67+974738.67+174738.67</f>
        <v>2124216.0100000002</v>
      </c>
      <c r="R36" s="94">
        <f>974738.67-174738.67</f>
        <v>800000</v>
      </c>
      <c r="S36" s="94">
        <v>0</v>
      </c>
      <c r="T36" s="94">
        <v>0</v>
      </c>
      <c r="U36" s="100">
        <f t="shared" si="0"/>
        <v>2924216.0100000002</v>
      </c>
      <c r="V36" s="94">
        <v>0</v>
      </c>
      <c r="W36" s="94"/>
      <c r="X36" s="94">
        <v>0</v>
      </c>
      <c r="Y36" s="97"/>
      <c r="Z36" s="86"/>
    </row>
    <row r="37" spans="1:26" s="96" customFormat="1" ht="51.95" customHeight="1">
      <c r="A37" s="84" t="s">
        <v>144</v>
      </c>
      <c r="B37" s="86">
        <v>31</v>
      </c>
      <c r="C37" s="86" t="s">
        <v>188</v>
      </c>
      <c r="D37" s="98">
        <v>2023</v>
      </c>
      <c r="E37" s="88" t="s">
        <v>235</v>
      </c>
      <c r="F37" s="86" t="s">
        <v>74</v>
      </c>
      <c r="G37" s="86" t="s">
        <v>74</v>
      </c>
      <c r="H37" s="86">
        <v>12</v>
      </c>
      <c r="I37" s="89" t="s">
        <v>128</v>
      </c>
      <c r="J37" s="89">
        <v>59011</v>
      </c>
      <c r="K37" s="86" t="s">
        <v>127</v>
      </c>
      <c r="L37" s="99" t="s">
        <v>220</v>
      </c>
      <c r="M37" s="89" t="s">
        <v>218</v>
      </c>
      <c r="N37" s="90" t="s">
        <v>169</v>
      </c>
      <c r="O37" s="91" t="s">
        <v>333</v>
      </c>
      <c r="P37" s="94">
        <v>0</v>
      </c>
      <c r="Q37" s="94">
        <f>985296.33+985296.33+185296.33</f>
        <v>2155888.9899999998</v>
      </c>
      <c r="R37" s="94">
        <f>985296.33-185296.33</f>
        <v>800000</v>
      </c>
      <c r="S37" s="94">
        <v>0</v>
      </c>
      <c r="T37" s="94">
        <v>0</v>
      </c>
      <c r="U37" s="100">
        <f>Q37+R37+S37</f>
        <v>2955888.9899999998</v>
      </c>
      <c r="V37" s="94">
        <v>0</v>
      </c>
      <c r="W37" s="94"/>
      <c r="X37" s="94">
        <v>0</v>
      </c>
      <c r="Y37" s="97"/>
      <c r="Z37" s="86"/>
    </row>
    <row r="38" spans="1:26" s="49" customFormat="1" ht="51.95" customHeight="1">
      <c r="A38" s="30" t="s">
        <v>145</v>
      </c>
      <c r="B38" s="29">
        <v>32</v>
      </c>
      <c r="C38" s="29" t="s">
        <v>189</v>
      </c>
      <c r="D38" s="83">
        <v>2023</v>
      </c>
      <c r="E38" s="41" t="s">
        <v>236</v>
      </c>
      <c r="F38" s="29" t="s">
        <v>74</v>
      </c>
      <c r="G38" s="29" t="s">
        <v>74</v>
      </c>
      <c r="H38" s="29">
        <v>12</v>
      </c>
      <c r="I38" s="64" t="s">
        <v>128</v>
      </c>
      <c r="J38" s="64">
        <v>59011</v>
      </c>
      <c r="K38" s="29" t="s">
        <v>127</v>
      </c>
      <c r="L38" s="69" t="s">
        <v>220</v>
      </c>
      <c r="M38" s="64" t="s">
        <v>218</v>
      </c>
      <c r="N38" s="65" t="s">
        <v>170</v>
      </c>
      <c r="O38" s="73" t="s">
        <v>353</v>
      </c>
      <c r="P38" s="73">
        <v>0</v>
      </c>
      <c r="Q38" s="73">
        <v>1900000</v>
      </c>
      <c r="R38" s="32">
        <f>U38-Q38</f>
        <v>445388.12000000011</v>
      </c>
      <c r="S38" s="32">
        <v>0</v>
      </c>
      <c r="T38" s="32">
        <v>0</v>
      </c>
      <c r="U38" s="32">
        <v>2345388.12</v>
      </c>
      <c r="V38" s="32">
        <v>0</v>
      </c>
      <c r="W38" s="32"/>
      <c r="X38" s="32">
        <v>0</v>
      </c>
      <c r="Y38" s="31"/>
      <c r="Z38" s="29"/>
    </row>
    <row r="39" spans="1:26" s="49" customFormat="1" ht="51.95" customHeight="1">
      <c r="A39" s="30" t="s">
        <v>146</v>
      </c>
      <c r="B39" s="29">
        <v>33</v>
      </c>
      <c r="C39" s="29" t="s">
        <v>190</v>
      </c>
      <c r="D39" s="83">
        <v>2023</v>
      </c>
      <c r="E39" s="41" t="s">
        <v>236</v>
      </c>
      <c r="F39" s="29" t="s">
        <v>74</v>
      </c>
      <c r="G39" s="29" t="s">
        <v>74</v>
      </c>
      <c r="H39" s="29">
        <v>12</v>
      </c>
      <c r="I39" s="64" t="s">
        <v>128</v>
      </c>
      <c r="J39" s="64">
        <v>59011</v>
      </c>
      <c r="K39" s="29" t="s">
        <v>127</v>
      </c>
      <c r="L39" s="69" t="s">
        <v>220</v>
      </c>
      <c r="M39" s="64" t="s">
        <v>218</v>
      </c>
      <c r="N39" s="65" t="s">
        <v>171</v>
      </c>
      <c r="O39" s="73" t="s">
        <v>353</v>
      </c>
      <c r="P39" s="73">
        <v>0</v>
      </c>
      <c r="Q39" s="73">
        <v>2600000</v>
      </c>
      <c r="R39" s="32">
        <f>U39-Q39-51387.99-10070.34</f>
        <v>543385.54999999993</v>
      </c>
      <c r="S39" s="32">
        <v>0</v>
      </c>
      <c r="T39" s="32">
        <v>0</v>
      </c>
      <c r="U39" s="32">
        <v>3204843.88</v>
      </c>
      <c r="V39" s="32">
        <v>0</v>
      </c>
      <c r="W39" s="32"/>
      <c r="X39" s="32">
        <v>0</v>
      </c>
      <c r="Y39" s="31"/>
      <c r="Z39" s="29"/>
    </row>
    <row r="40" spans="1:26" s="96" customFormat="1" ht="51.95" customHeight="1">
      <c r="A40" s="84" t="s">
        <v>147</v>
      </c>
      <c r="B40" s="86">
        <v>34</v>
      </c>
      <c r="C40" s="86" t="s">
        <v>191</v>
      </c>
      <c r="D40" s="98">
        <v>2023</v>
      </c>
      <c r="E40" s="88" t="s">
        <v>235</v>
      </c>
      <c r="F40" s="86" t="s">
        <v>74</v>
      </c>
      <c r="G40" s="86" t="s">
        <v>74</v>
      </c>
      <c r="H40" s="86">
        <v>12</v>
      </c>
      <c r="I40" s="89" t="s">
        <v>128</v>
      </c>
      <c r="J40" s="89">
        <v>59011</v>
      </c>
      <c r="K40" s="86" t="s">
        <v>127</v>
      </c>
      <c r="L40" s="99" t="s">
        <v>220</v>
      </c>
      <c r="M40" s="89" t="s">
        <v>217</v>
      </c>
      <c r="N40" s="90" t="s">
        <v>172</v>
      </c>
      <c r="O40" s="91" t="s">
        <v>333</v>
      </c>
      <c r="P40" s="94">
        <v>0</v>
      </c>
      <c r="Q40" s="94">
        <f>1487333.33+1487333.33+487333.33</f>
        <v>3461999.99</v>
      </c>
      <c r="R40" s="94">
        <f>1487333.33-487333.33</f>
        <v>1000000</v>
      </c>
      <c r="S40" s="94">
        <v>0</v>
      </c>
      <c r="T40" s="94">
        <v>0</v>
      </c>
      <c r="U40" s="100">
        <f>Q40+R40+S40</f>
        <v>4461999.99</v>
      </c>
      <c r="V40" s="94">
        <v>0</v>
      </c>
      <c r="W40" s="94"/>
      <c r="X40" s="94">
        <v>0</v>
      </c>
      <c r="Y40" s="97"/>
      <c r="Z40" s="86"/>
    </row>
    <row r="41" spans="1:26" s="96" customFormat="1" ht="51.95" customHeight="1">
      <c r="A41" s="84" t="s">
        <v>413</v>
      </c>
      <c r="B41" s="86">
        <v>35</v>
      </c>
      <c r="C41" s="86" t="s">
        <v>198</v>
      </c>
      <c r="D41" s="98">
        <v>2024</v>
      </c>
      <c r="E41" s="88" t="s">
        <v>235</v>
      </c>
      <c r="F41" s="86" t="s">
        <v>74</v>
      </c>
      <c r="G41" s="86" t="s">
        <v>74</v>
      </c>
      <c r="H41" s="86">
        <v>12</v>
      </c>
      <c r="I41" s="89" t="s">
        <v>128</v>
      </c>
      <c r="J41" s="89">
        <v>59011</v>
      </c>
      <c r="K41" s="86" t="s">
        <v>127</v>
      </c>
      <c r="L41" s="99" t="s">
        <v>220</v>
      </c>
      <c r="M41" s="89" t="s">
        <v>218</v>
      </c>
      <c r="N41" s="90" t="s">
        <v>449</v>
      </c>
      <c r="O41" s="91" t="s">
        <v>333</v>
      </c>
      <c r="P41" s="94">
        <v>0</v>
      </c>
      <c r="Q41" s="94">
        <v>0</v>
      </c>
      <c r="R41" s="94">
        <v>600000</v>
      </c>
      <c r="S41" s="94">
        <v>600000</v>
      </c>
      <c r="T41" s="94">
        <v>0</v>
      </c>
      <c r="U41" s="94">
        <f>Q41+R41+S41</f>
        <v>1200000</v>
      </c>
      <c r="V41" s="94">
        <v>0</v>
      </c>
      <c r="W41" s="94"/>
      <c r="X41" s="94">
        <v>0</v>
      </c>
      <c r="Y41" s="97"/>
      <c r="Z41" s="86"/>
    </row>
    <row r="42" spans="1:26" s="96" customFormat="1" ht="51.95" customHeight="1">
      <c r="A42" s="84" t="s">
        <v>414</v>
      </c>
      <c r="B42" s="86">
        <v>36</v>
      </c>
      <c r="C42" s="86" t="s">
        <v>197</v>
      </c>
      <c r="D42" s="98">
        <v>2024</v>
      </c>
      <c r="E42" s="88" t="s">
        <v>235</v>
      </c>
      <c r="F42" s="86" t="s">
        <v>74</v>
      </c>
      <c r="G42" s="86" t="s">
        <v>74</v>
      </c>
      <c r="H42" s="86">
        <v>12</v>
      </c>
      <c r="I42" s="89" t="s">
        <v>128</v>
      </c>
      <c r="J42" s="89">
        <v>59011</v>
      </c>
      <c r="K42" s="86" t="s">
        <v>127</v>
      </c>
      <c r="L42" s="99" t="s">
        <v>220</v>
      </c>
      <c r="M42" s="89" t="s">
        <v>218</v>
      </c>
      <c r="N42" s="90" t="s">
        <v>450</v>
      </c>
      <c r="O42" s="91" t="s">
        <v>333</v>
      </c>
      <c r="P42" s="94">
        <v>0</v>
      </c>
      <c r="Q42" s="94">
        <v>0</v>
      </c>
      <c r="R42" s="94">
        <v>1575000</v>
      </c>
      <c r="S42" s="94">
        <v>1075000</v>
      </c>
      <c r="T42" s="94">
        <v>0</v>
      </c>
      <c r="U42" s="94">
        <f>Q42+R42+S42</f>
        <v>2650000</v>
      </c>
      <c r="V42" s="94">
        <v>0</v>
      </c>
      <c r="W42" s="94"/>
      <c r="X42" s="94">
        <v>0</v>
      </c>
      <c r="Y42" s="115"/>
      <c r="Z42" s="115"/>
    </row>
    <row r="43" spans="1:26" s="96" customFormat="1" ht="51.95" customHeight="1">
      <c r="A43" s="84" t="s">
        <v>415</v>
      </c>
      <c r="B43" s="86">
        <v>37</v>
      </c>
      <c r="C43" s="86" t="s">
        <v>196</v>
      </c>
      <c r="D43" s="101">
        <v>2024</v>
      </c>
      <c r="E43" s="88" t="s">
        <v>235</v>
      </c>
      <c r="F43" s="86" t="s">
        <v>74</v>
      </c>
      <c r="G43" s="86" t="s">
        <v>74</v>
      </c>
      <c r="H43" s="86">
        <v>12</v>
      </c>
      <c r="I43" s="89" t="s">
        <v>128</v>
      </c>
      <c r="J43" s="89">
        <v>59011</v>
      </c>
      <c r="K43" s="86" t="s">
        <v>127</v>
      </c>
      <c r="L43" s="99" t="s">
        <v>220</v>
      </c>
      <c r="M43" s="89" t="s">
        <v>218</v>
      </c>
      <c r="N43" s="90" t="s">
        <v>451</v>
      </c>
      <c r="O43" s="91" t="s">
        <v>333</v>
      </c>
      <c r="P43" s="94">
        <v>0</v>
      </c>
      <c r="Q43" s="94">
        <v>0</v>
      </c>
      <c r="R43" s="94">
        <v>600000</v>
      </c>
      <c r="S43" s="94">
        <v>200000</v>
      </c>
      <c r="T43" s="94">
        <v>0</v>
      </c>
      <c r="U43" s="94">
        <f>Q43+R43+S43</f>
        <v>800000</v>
      </c>
      <c r="V43" s="94">
        <v>0</v>
      </c>
      <c r="W43" s="94"/>
      <c r="X43" s="94">
        <v>0</v>
      </c>
      <c r="Y43" s="97"/>
      <c r="Z43" s="86"/>
    </row>
    <row r="44" spans="1:26" s="96" customFormat="1" ht="51.95" customHeight="1">
      <c r="A44" s="84" t="s">
        <v>416</v>
      </c>
      <c r="B44" s="86">
        <v>38</v>
      </c>
      <c r="C44" s="86"/>
      <c r="D44" s="101">
        <v>2024</v>
      </c>
      <c r="E44" s="88" t="s">
        <v>235</v>
      </c>
      <c r="F44" s="86" t="s">
        <v>74</v>
      </c>
      <c r="G44" s="86" t="s">
        <v>74</v>
      </c>
      <c r="H44" s="86">
        <v>12</v>
      </c>
      <c r="I44" s="89" t="s">
        <v>128</v>
      </c>
      <c r="J44" s="89">
        <v>59011</v>
      </c>
      <c r="K44" s="86" t="s">
        <v>127</v>
      </c>
      <c r="L44" s="99" t="s">
        <v>220</v>
      </c>
      <c r="M44" s="89" t="s">
        <v>218</v>
      </c>
      <c r="N44" s="90" t="s">
        <v>206</v>
      </c>
      <c r="O44" s="91" t="s">
        <v>333</v>
      </c>
      <c r="P44" s="94">
        <v>0</v>
      </c>
      <c r="Q44" s="94">
        <v>0</v>
      </c>
      <c r="R44" s="94">
        <v>3000000</v>
      </c>
      <c r="S44" s="94">
        <v>3700000</v>
      </c>
      <c r="T44" s="94">
        <v>0</v>
      </c>
      <c r="U44" s="94">
        <f>R44+S44</f>
        <v>6700000</v>
      </c>
      <c r="V44" s="94">
        <v>0</v>
      </c>
      <c r="W44" s="94"/>
      <c r="X44" s="94">
        <v>0</v>
      </c>
      <c r="Y44" s="97"/>
      <c r="Z44" s="86"/>
    </row>
    <row r="45" spans="1:26" s="96" customFormat="1" ht="51.95" customHeight="1">
      <c r="A45" s="84" t="s">
        <v>417</v>
      </c>
      <c r="B45" s="86">
        <v>39</v>
      </c>
      <c r="C45" s="86" t="s">
        <v>204</v>
      </c>
      <c r="D45" s="98">
        <v>2023</v>
      </c>
      <c r="E45" s="88" t="s">
        <v>235</v>
      </c>
      <c r="F45" s="86" t="s">
        <v>74</v>
      </c>
      <c r="G45" s="86" t="s">
        <v>74</v>
      </c>
      <c r="H45" s="86">
        <v>12</v>
      </c>
      <c r="I45" s="89" t="s">
        <v>128</v>
      </c>
      <c r="J45" s="89">
        <v>59011</v>
      </c>
      <c r="K45" s="86" t="s">
        <v>127</v>
      </c>
      <c r="L45" s="99" t="s">
        <v>220</v>
      </c>
      <c r="M45" s="89" t="s">
        <v>217</v>
      </c>
      <c r="N45" s="90" t="s">
        <v>199</v>
      </c>
      <c r="O45" s="91" t="s">
        <v>333</v>
      </c>
      <c r="P45" s="94">
        <v>0</v>
      </c>
      <c r="Q45" s="94">
        <f>2791775.17+1400000</f>
        <v>4191775.17</v>
      </c>
      <c r="R45" s="94">
        <f>2000000-1400000</f>
        <v>600000</v>
      </c>
      <c r="S45" s="94">
        <v>0</v>
      </c>
      <c r="T45" s="94">
        <v>0</v>
      </c>
      <c r="U45" s="94">
        <f>Q45+R45+T45</f>
        <v>4791775.17</v>
      </c>
      <c r="V45" s="94">
        <v>0</v>
      </c>
      <c r="W45" s="94"/>
      <c r="X45" s="94">
        <v>0</v>
      </c>
      <c r="Y45" s="97"/>
      <c r="Z45" s="86"/>
    </row>
    <row r="46" spans="1:26" s="96" customFormat="1" ht="51.95" customHeight="1">
      <c r="A46" s="84" t="s">
        <v>418</v>
      </c>
      <c r="B46" s="86">
        <v>40</v>
      </c>
      <c r="C46" s="86" t="s">
        <v>202</v>
      </c>
      <c r="D46" s="98">
        <v>2023</v>
      </c>
      <c r="E46" s="88" t="s">
        <v>235</v>
      </c>
      <c r="F46" s="86" t="s">
        <v>74</v>
      </c>
      <c r="G46" s="86" t="s">
        <v>74</v>
      </c>
      <c r="H46" s="86">
        <v>12</v>
      </c>
      <c r="I46" s="89" t="s">
        <v>128</v>
      </c>
      <c r="J46" s="89">
        <v>59011</v>
      </c>
      <c r="K46" s="86" t="s">
        <v>127</v>
      </c>
      <c r="L46" s="99" t="s">
        <v>220</v>
      </c>
      <c r="M46" s="89" t="s">
        <v>217</v>
      </c>
      <c r="N46" s="90" t="s">
        <v>200</v>
      </c>
      <c r="O46" s="91" t="s">
        <v>333</v>
      </c>
      <c r="P46" s="94">
        <v>0</v>
      </c>
      <c r="Q46" s="94">
        <v>718676.22</v>
      </c>
      <c r="R46" s="94">
        <v>0</v>
      </c>
      <c r="S46" s="94">
        <v>0</v>
      </c>
      <c r="T46" s="94">
        <v>0</v>
      </c>
      <c r="U46" s="94">
        <f>Q46+R46</f>
        <v>718676.22</v>
      </c>
      <c r="V46" s="94">
        <v>0</v>
      </c>
      <c r="W46" s="94"/>
      <c r="X46" s="94">
        <v>0</v>
      </c>
      <c r="Y46" s="97"/>
      <c r="Z46" s="86"/>
    </row>
    <row r="47" spans="1:26" s="96" customFormat="1" ht="51.95" customHeight="1">
      <c r="A47" s="84" t="s">
        <v>419</v>
      </c>
      <c r="B47" s="86">
        <v>41</v>
      </c>
      <c r="C47" s="86" t="s">
        <v>205</v>
      </c>
      <c r="D47" s="98">
        <v>2023</v>
      </c>
      <c r="E47" s="88" t="s">
        <v>235</v>
      </c>
      <c r="F47" s="86" t="s">
        <v>74</v>
      </c>
      <c r="G47" s="86" t="s">
        <v>74</v>
      </c>
      <c r="H47" s="86">
        <v>12</v>
      </c>
      <c r="I47" s="89" t="s">
        <v>128</v>
      </c>
      <c r="J47" s="89">
        <v>59011</v>
      </c>
      <c r="K47" s="86" t="s">
        <v>127</v>
      </c>
      <c r="L47" s="99" t="s">
        <v>220</v>
      </c>
      <c r="M47" s="89" t="s">
        <v>217</v>
      </c>
      <c r="N47" s="90" t="s">
        <v>201</v>
      </c>
      <c r="O47" s="91" t="s">
        <v>333</v>
      </c>
      <c r="P47" s="94">
        <v>0</v>
      </c>
      <c r="Q47" s="94">
        <v>309115.21999999997</v>
      </c>
      <c r="R47" s="94">
        <v>0</v>
      </c>
      <c r="S47" s="94">
        <v>0</v>
      </c>
      <c r="T47" s="94">
        <v>0</v>
      </c>
      <c r="U47" s="94">
        <f>Q47+R47</f>
        <v>309115.21999999997</v>
      </c>
      <c r="V47" s="94">
        <v>0</v>
      </c>
      <c r="W47" s="94"/>
      <c r="X47" s="94">
        <v>0</v>
      </c>
      <c r="Y47" s="97"/>
      <c r="Z47" s="86"/>
    </row>
    <row r="48" spans="1:26" s="96" customFormat="1" ht="51.95" customHeight="1">
      <c r="A48" s="84" t="s">
        <v>148</v>
      </c>
      <c r="B48" s="86">
        <v>42</v>
      </c>
      <c r="C48" s="86" t="s">
        <v>192</v>
      </c>
      <c r="D48" s="98">
        <v>2023</v>
      </c>
      <c r="E48" s="88" t="s">
        <v>235</v>
      </c>
      <c r="F48" s="86" t="s">
        <v>74</v>
      </c>
      <c r="G48" s="86" t="s">
        <v>74</v>
      </c>
      <c r="H48" s="86">
        <v>12</v>
      </c>
      <c r="I48" s="89" t="s">
        <v>128</v>
      </c>
      <c r="J48" s="89">
        <v>59011</v>
      </c>
      <c r="K48" s="86" t="s">
        <v>127</v>
      </c>
      <c r="L48" s="99" t="s">
        <v>220</v>
      </c>
      <c r="M48" s="89" t="s">
        <v>218</v>
      </c>
      <c r="N48" s="90" t="s">
        <v>130</v>
      </c>
      <c r="O48" s="91" t="s">
        <v>333</v>
      </c>
      <c r="P48" s="94">
        <v>0</v>
      </c>
      <c r="Q48" s="94">
        <v>0</v>
      </c>
      <c r="R48" s="94">
        <v>2515053.0499999998</v>
      </c>
      <c r="S48" s="94">
        <f>1500000+500000</f>
        <v>2000000</v>
      </c>
      <c r="T48" s="94">
        <v>0</v>
      </c>
      <c r="U48" s="94">
        <f>R48+S48+Q48</f>
        <v>4515053.05</v>
      </c>
      <c r="V48" s="94">
        <v>0</v>
      </c>
      <c r="W48" s="94"/>
      <c r="X48" s="94">
        <v>0</v>
      </c>
      <c r="Y48" s="97"/>
      <c r="Z48" s="86"/>
    </row>
    <row r="49" spans="1:26" s="96" customFormat="1" ht="51.95" customHeight="1">
      <c r="A49" s="84" t="s">
        <v>420</v>
      </c>
      <c r="B49" s="86">
        <v>43</v>
      </c>
      <c r="C49" s="86" t="s">
        <v>193</v>
      </c>
      <c r="D49" s="98">
        <v>2023</v>
      </c>
      <c r="E49" s="88" t="s">
        <v>235</v>
      </c>
      <c r="F49" s="86" t="s">
        <v>74</v>
      </c>
      <c r="G49" s="86" t="s">
        <v>74</v>
      </c>
      <c r="H49" s="86">
        <v>12</v>
      </c>
      <c r="I49" s="89" t="s">
        <v>128</v>
      </c>
      <c r="J49" s="89">
        <v>59011</v>
      </c>
      <c r="K49" s="86" t="s">
        <v>127</v>
      </c>
      <c r="L49" s="99" t="s">
        <v>220</v>
      </c>
      <c r="M49" s="89" t="s">
        <v>218</v>
      </c>
      <c r="N49" s="90" t="s">
        <v>131</v>
      </c>
      <c r="O49" s="91" t="s">
        <v>333</v>
      </c>
      <c r="P49" s="94">
        <v>0</v>
      </c>
      <c r="Q49" s="94">
        <v>0</v>
      </c>
      <c r="R49" s="94">
        <f>1700000+500000</f>
        <v>2200000</v>
      </c>
      <c r="S49" s="94">
        <v>500000</v>
      </c>
      <c r="T49" s="94">
        <v>0</v>
      </c>
      <c r="U49" s="94">
        <f>R49+S49+T49+Q49</f>
        <v>2700000</v>
      </c>
      <c r="V49" s="94">
        <v>0</v>
      </c>
      <c r="W49" s="94"/>
      <c r="X49" s="94">
        <v>0</v>
      </c>
      <c r="Y49" s="97"/>
      <c r="Z49" s="86"/>
    </row>
    <row r="50" spans="1:26" s="49" customFormat="1" ht="51.95" customHeight="1">
      <c r="A50" s="30" t="s">
        <v>421</v>
      </c>
      <c r="B50" s="29">
        <v>53</v>
      </c>
      <c r="C50" s="73" t="s">
        <v>359</v>
      </c>
      <c r="D50" s="30" t="s">
        <v>132</v>
      </c>
      <c r="E50" s="29" t="s">
        <v>236</v>
      </c>
      <c r="F50" s="29" t="s">
        <v>74</v>
      </c>
      <c r="G50" s="29" t="s">
        <v>74</v>
      </c>
      <c r="H50" s="29">
        <v>12</v>
      </c>
      <c r="I50" s="64" t="s">
        <v>128</v>
      </c>
      <c r="J50" s="64">
        <v>59011</v>
      </c>
      <c r="K50" s="29" t="s">
        <v>127</v>
      </c>
      <c r="L50" s="30" t="s">
        <v>221</v>
      </c>
      <c r="M50" s="30" t="s">
        <v>217</v>
      </c>
      <c r="N50" s="30" t="s">
        <v>244</v>
      </c>
      <c r="O50" s="73" t="s">
        <v>353</v>
      </c>
      <c r="P50" s="73">
        <v>0</v>
      </c>
      <c r="Q50" s="73">
        <v>1000000</v>
      </c>
      <c r="R50" s="73">
        <v>2700969</v>
      </c>
      <c r="S50" s="73">
        <v>2490000</v>
      </c>
      <c r="T50" s="73">
        <v>0</v>
      </c>
      <c r="U50" s="73">
        <f>Q50+R50+S50</f>
        <v>6190969</v>
      </c>
      <c r="V50" s="32">
        <v>0</v>
      </c>
      <c r="W50" s="30"/>
      <c r="X50" s="32">
        <v>0</v>
      </c>
      <c r="Y50" s="30"/>
      <c r="Z50" s="30"/>
    </row>
    <row r="51" spans="1:26" s="96" customFormat="1" ht="51.95" customHeight="1">
      <c r="A51" s="84" t="s">
        <v>422</v>
      </c>
      <c r="B51" s="86">
        <v>54</v>
      </c>
      <c r="C51" s="102" t="s">
        <v>447</v>
      </c>
      <c r="D51" s="84" t="s">
        <v>132</v>
      </c>
      <c r="E51" s="86" t="s">
        <v>235</v>
      </c>
      <c r="F51" s="86" t="s">
        <v>74</v>
      </c>
      <c r="G51" s="86" t="s">
        <v>74</v>
      </c>
      <c r="H51" s="86">
        <v>12</v>
      </c>
      <c r="I51" s="89" t="s">
        <v>128</v>
      </c>
      <c r="J51" s="89" t="s">
        <v>334</v>
      </c>
      <c r="K51" s="86" t="s">
        <v>127</v>
      </c>
      <c r="L51" s="84" t="s">
        <v>222</v>
      </c>
      <c r="M51" s="84" t="s">
        <v>217</v>
      </c>
      <c r="N51" s="84" t="s">
        <v>337</v>
      </c>
      <c r="O51" s="91"/>
      <c r="P51" s="103"/>
      <c r="Q51" s="104">
        <v>733981.52</v>
      </c>
      <c r="R51" s="94">
        <v>0</v>
      </c>
      <c r="S51" s="94">
        <v>0</v>
      </c>
      <c r="T51" s="94">
        <v>0</v>
      </c>
      <c r="U51" s="94">
        <f>Q51</f>
        <v>733981.52</v>
      </c>
      <c r="V51" s="94">
        <v>0</v>
      </c>
      <c r="W51" s="84"/>
      <c r="X51" s="94">
        <v>0</v>
      </c>
      <c r="Y51" s="84"/>
      <c r="Z51" s="84"/>
    </row>
    <row r="52" spans="1:26" s="139" customFormat="1" ht="92.25" customHeight="1">
      <c r="A52" s="132" t="s">
        <v>423</v>
      </c>
      <c r="B52" s="133">
        <v>55</v>
      </c>
      <c r="C52" s="134" t="s">
        <v>361</v>
      </c>
      <c r="D52" s="135">
        <v>2025</v>
      </c>
      <c r="E52" s="134" t="s">
        <v>362</v>
      </c>
      <c r="F52" s="134" t="s">
        <v>74</v>
      </c>
      <c r="G52" s="134" t="s">
        <v>74</v>
      </c>
      <c r="H52" s="136">
        <v>12</v>
      </c>
      <c r="I52" s="136">
        <v>59</v>
      </c>
      <c r="J52" s="137" t="s">
        <v>363</v>
      </c>
      <c r="K52" s="134" t="s">
        <v>356</v>
      </c>
      <c r="L52" s="134" t="s">
        <v>357</v>
      </c>
      <c r="M52" s="134" t="s">
        <v>217</v>
      </c>
      <c r="N52" s="134" t="s">
        <v>364</v>
      </c>
      <c r="O52" s="134">
        <v>1</v>
      </c>
      <c r="P52" s="73"/>
      <c r="Q52" s="134">
        <v>500000</v>
      </c>
      <c r="R52" s="134">
        <v>1678502</v>
      </c>
      <c r="S52" s="134">
        <v>1500000.12</v>
      </c>
      <c r="T52" s="134">
        <v>0</v>
      </c>
      <c r="U52" s="134">
        <v>3678502.12</v>
      </c>
      <c r="V52" s="138">
        <v>0</v>
      </c>
      <c r="W52" s="132"/>
      <c r="X52" s="138">
        <v>0</v>
      </c>
      <c r="Y52" s="132"/>
      <c r="Z52" s="132"/>
    </row>
    <row r="53" spans="1:26" s="147" customFormat="1" ht="96" customHeight="1">
      <c r="A53" s="140" t="s">
        <v>424</v>
      </c>
      <c r="B53" s="141">
        <v>56</v>
      </c>
      <c r="C53" s="142" t="s">
        <v>365</v>
      </c>
      <c r="D53" s="143">
        <v>2025</v>
      </c>
      <c r="E53" s="142" t="s">
        <v>362</v>
      </c>
      <c r="F53" s="142" t="s">
        <v>74</v>
      </c>
      <c r="G53" s="142" t="s">
        <v>74</v>
      </c>
      <c r="H53" s="144">
        <v>12</v>
      </c>
      <c r="I53" s="144">
        <v>59</v>
      </c>
      <c r="J53" s="145" t="s">
        <v>355</v>
      </c>
      <c r="K53" s="142" t="s">
        <v>356</v>
      </c>
      <c r="L53" s="142" t="s">
        <v>357</v>
      </c>
      <c r="M53" s="142" t="s">
        <v>217</v>
      </c>
      <c r="N53" s="142" t="s">
        <v>366</v>
      </c>
      <c r="O53" s="142">
        <v>1</v>
      </c>
      <c r="P53" s="73"/>
      <c r="Q53" s="142">
        <v>0</v>
      </c>
      <c r="R53" s="142">
        <v>400000</v>
      </c>
      <c r="S53" s="142">
        <f t="shared" ref="S53:S68" si="1">U53-(Q53+R53)</f>
        <v>601160</v>
      </c>
      <c r="T53" s="142">
        <v>0</v>
      </c>
      <c r="U53" s="142">
        <v>1001160</v>
      </c>
      <c r="V53" s="146">
        <v>0</v>
      </c>
      <c r="W53" s="140"/>
      <c r="X53" s="146">
        <v>0</v>
      </c>
      <c r="Y53" s="140"/>
      <c r="Z53" s="140"/>
    </row>
    <row r="54" spans="1:26" s="147" customFormat="1" ht="76.5" customHeight="1">
      <c r="A54" s="140" t="s">
        <v>425</v>
      </c>
      <c r="B54" s="141">
        <v>57</v>
      </c>
      <c r="C54" s="142" t="s">
        <v>367</v>
      </c>
      <c r="D54" s="143">
        <v>2025</v>
      </c>
      <c r="E54" s="142" t="s">
        <v>362</v>
      </c>
      <c r="F54" s="142" t="s">
        <v>74</v>
      </c>
      <c r="G54" s="142" t="s">
        <v>74</v>
      </c>
      <c r="H54" s="144">
        <v>12</v>
      </c>
      <c r="I54" s="144">
        <v>59</v>
      </c>
      <c r="J54" s="145" t="s">
        <v>368</v>
      </c>
      <c r="K54" s="142" t="s">
        <v>356</v>
      </c>
      <c r="L54" s="142" t="s">
        <v>357</v>
      </c>
      <c r="M54" s="142" t="s">
        <v>217</v>
      </c>
      <c r="N54" s="142" t="s">
        <v>369</v>
      </c>
      <c r="O54" s="142">
        <v>1</v>
      </c>
      <c r="P54" s="73"/>
      <c r="Q54" s="142">
        <v>0</v>
      </c>
      <c r="R54" s="142">
        <v>400000</v>
      </c>
      <c r="S54" s="142">
        <f t="shared" si="1"/>
        <v>601160</v>
      </c>
      <c r="T54" s="142">
        <v>0</v>
      </c>
      <c r="U54" s="142">
        <v>1001160</v>
      </c>
      <c r="V54" s="146">
        <v>0</v>
      </c>
      <c r="W54" s="140"/>
      <c r="X54" s="146">
        <v>0</v>
      </c>
      <c r="Y54" s="140"/>
      <c r="Z54" s="140"/>
    </row>
    <row r="55" spans="1:26" s="147" customFormat="1" ht="85.5" customHeight="1">
      <c r="A55" s="140" t="s">
        <v>426</v>
      </c>
      <c r="B55" s="141">
        <v>58</v>
      </c>
      <c r="C55" s="142" t="s">
        <v>370</v>
      </c>
      <c r="D55" s="143">
        <v>2025</v>
      </c>
      <c r="E55" s="142" t="s">
        <v>362</v>
      </c>
      <c r="F55" s="142" t="s">
        <v>74</v>
      </c>
      <c r="G55" s="142" t="s">
        <v>74</v>
      </c>
      <c r="H55" s="144">
        <v>12</v>
      </c>
      <c r="I55" s="144">
        <v>59</v>
      </c>
      <c r="J55" s="145" t="s">
        <v>371</v>
      </c>
      <c r="K55" s="142" t="s">
        <v>356</v>
      </c>
      <c r="L55" s="142" t="s">
        <v>357</v>
      </c>
      <c r="M55" s="142" t="s">
        <v>217</v>
      </c>
      <c r="N55" s="142" t="s">
        <v>372</v>
      </c>
      <c r="O55" s="142">
        <v>1</v>
      </c>
      <c r="P55" s="73"/>
      <c r="Q55" s="142">
        <v>0</v>
      </c>
      <c r="R55" s="142">
        <v>400000</v>
      </c>
      <c r="S55" s="142">
        <f t="shared" si="1"/>
        <v>601160</v>
      </c>
      <c r="T55" s="142">
        <v>0</v>
      </c>
      <c r="U55" s="142">
        <v>1001160</v>
      </c>
      <c r="V55" s="146">
        <v>0</v>
      </c>
      <c r="W55" s="140"/>
      <c r="X55" s="146">
        <v>0</v>
      </c>
      <c r="Y55" s="140"/>
      <c r="Z55" s="140"/>
    </row>
    <row r="56" spans="1:26" s="155" customFormat="1" ht="76.5" customHeight="1">
      <c r="A56" s="148" t="s">
        <v>427</v>
      </c>
      <c r="B56" s="149">
        <v>59</v>
      </c>
      <c r="C56" s="150" t="s">
        <v>373</v>
      </c>
      <c r="D56" s="151">
        <v>2025</v>
      </c>
      <c r="E56" s="150" t="s">
        <v>362</v>
      </c>
      <c r="F56" s="150" t="s">
        <v>74</v>
      </c>
      <c r="G56" s="150" t="s">
        <v>74</v>
      </c>
      <c r="H56" s="152">
        <v>12</v>
      </c>
      <c r="I56" s="152">
        <v>59</v>
      </c>
      <c r="J56" s="153" t="s">
        <v>374</v>
      </c>
      <c r="K56" s="150" t="s">
        <v>356</v>
      </c>
      <c r="L56" s="150" t="s">
        <v>357</v>
      </c>
      <c r="M56" s="150" t="s">
        <v>217</v>
      </c>
      <c r="N56" s="150" t="s">
        <v>375</v>
      </c>
      <c r="O56" s="150">
        <v>1</v>
      </c>
      <c r="P56" s="73"/>
      <c r="Q56" s="150">
        <v>0</v>
      </c>
      <c r="R56" s="150">
        <v>400000</v>
      </c>
      <c r="S56" s="150">
        <f t="shared" si="1"/>
        <v>1040000</v>
      </c>
      <c r="T56" s="150">
        <v>0</v>
      </c>
      <c r="U56" s="150">
        <v>1440000</v>
      </c>
      <c r="V56" s="154">
        <v>0</v>
      </c>
      <c r="W56" s="148"/>
      <c r="X56" s="154">
        <v>0</v>
      </c>
      <c r="Y56" s="148"/>
      <c r="Z56" s="148"/>
    </row>
    <row r="57" spans="1:26" s="155" customFormat="1" ht="117.75" customHeight="1">
      <c r="A57" s="148" t="s">
        <v>428</v>
      </c>
      <c r="B57" s="149">
        <v>60</v>
      </c>
      <c r="C57" s="150" t="s">
        <v>376</v>
      </c>
      <c r="D57" s="151">
        <v>2025</v>
      </c>
      <c r="E57" s="150" t="s">
        <v>362</v>
      </c>
      <c r="F57" s="150" t="s">
        <v>74</v>
      </c>
      <c r="G57" s="150" t="s">
        <v>74</v>
      </c>
      <c r="H57" s="152">
        <v>12</v>
      </c>
      <c r="I57" s="152">
        <v>59</v>
      </c>
      <c r="J57" s="153" t="s">
        <v>377</v>
      </c>
      <c r="K57" s="150" t="s">
        <v>356</v>
      </c>
      <c r="L57" s="150" t="s">
        <v>357</v>
      </c>
      <c r="M57" s="150" t="s">
        <v>217</v>
      </c>
      <c r="N57" s="150" t="s">
        <v>378</v>
      </c>
      <c r="O57" s="150">
        <v>1</v>
      </c>
      <c r="P57" s="73"/>
      <c r="Q57" s="150">
        <v>0</v>
      </c>
      <c r="R57" s="150">
        <v>400000</v>
      </c>
      <c r="S57" s="150">
        <f t="shared" si="1"/>
        <v>1365200</v>
      </c>
      <c r="T57" s="150">
        <v>0</v>
      </c>
      <c r="U57" s="150">
        <v>1765200</v>
      </c>
      <c r="V57" s="154">
        <v>0</v>
      </c>
      <c r="W57" s="148"/>
      <c r="X57" s="154">
        <v>0</v>
      </c>
      <c r="Y57" s="148"/>
      <c r="Z57" s="148"/>
    </row>
    <row r="58" spans="1:26" s="155" customFormat="1" ht="144.75" customHeight="1">
      <c r="A58" s="148" t="s">
        <v>429</v>
      </c>
      <c r="B58" s="149">
        <v>61</v>
      </c>
      <c r="C58" s="150" t="s">
        <v>379</v>
      </c>
      <c r="D58" s="151">
        <v>2025</v>
      </c>
      <c r="E58" s="150" t="s">
        <v>362</v>
      </c>
      <c r="F58" s="150" t="s">
        <v>74</v>
      </c>
      <c r="G58" s="150" t="s">
        <v>74</v>
      </c>
      <c r="H58" s="152">
        <v>12</v>
      </c>
      <c r="I58" s="152">
        <v>59</v>
      </c>
      <c r="J58" s="153" t="s">
        <v>380</v>
      </c>
      <c r="K58" s="150" t="s">
        <v>356</v>
      </c>
      <c r="L58" s="150" t="s">
        <v>357</v>
      </c>
      <c r="M58" s="150" t="s">
        <v>217</v>
      </c>
      <c r="N58" s="150" t="s">
        <v>381</v>
      </c>
      <c r="O58" s="150">
        <v>1</v>
      </c>
      <c r="P58" s="73"/>
      <c r="Q58" s="150">
        <v>0</v>
      </c>
      <c r="R58" s="150">
        <v>250000</v>
      </c>
      <c r="S58" s="150">
        <f t="shared" si="1"/>
        <v>477500</v>
      </c>
      <c r="T58" s="150">
        <v>0</v>
      </c>
      <c r="U58" s="150">
        <v>727500</v>
      </c>
      <c r="V58" s="154">
        <v>0</v>
      </c>
      <c r="W58" s="148"/>
      <c r="X58" s="154">
        <v>0</v>
      </c>
      <c r="Y58" s="148"/>
      <c r="Z58" s="148"/>
    </row>
    <row r="59" spans="1:26" s="155" customFormat="1" ht="91.5" customHeight="1">
      <c r="A59" s="148" t="s">
        <v>430</v>
      </c>
      <c r="B59" s="149">
        <v>62</v>
      </c>
      <c r="C59" s="150" t="s">
        <v>382</v>
      </c>
      <c r="D59" s="151">
        <v>2025</v>
      </c>
      <c r="E59" s="150" t="s">
        <v>362</v>
      </c>
      <c r="F59" s="150" t="s">
        <v>74</v>
      </c>
      <c r="G59" s="150" t="s">
        <v>74</v>
      </c>
      <c r="H59" s="152">
        <v>12</v>
      </c>
      <c r="I59" s="152">
        <v>59</v>
      </c>
      <c r="J59" s="153" t="s">
        <v>383</v>
      </c>
      <c r="K59" s="150" t="s">
        <v>356</v>
      </c>
      <c r="L59" s="150" t="s">
        <v>357</v>
      </c>
      <c r="M59" s="150" t="s">
        <v>217</v>
      </c>
      <c r="N59" s="150" t="s">
        <v>384</v>
      </c>
      <c r="O59" s="150">
        <v>1</v>
      </c>
      <c r="P59" s="73"/>
      <c r="Q59" s="150">
        <v>0</v>
      </c>
      <c r="R59" s="150">
        <v>400000</v>
      </c>
      <c r="S59" s="150">
        <f t="shared" si="1"/>
        <v>850402</v>
      </c>
      <c r="T59" s="150">
        <v>0</v>
      </c>
      <c r="U59" s="150">
        <v>1250402</v>
      </c>
      <c r="V59" s="154">
        <v>0</v>
      </c>
      <c r="W59" s="148"/>
      <c r="X59" s="154">
        <v>0</v>
      </c>
      <c r="Y59" s="148"/>
      <c r="Z59" s="148"/>
    </row>
    <row r="60" spans="1:26" s="131" customFormat="1" ht="153.75" customHeight="1">
      <c r="A60" s="124" t="s">
        <v>431</v>
      </c>
      <c r="B60" s="125">
        <v>63</v>
      </c>
      <c r="C60" s="126"/>
      <c r="D60" s="127">
        <v>2025</v>
      </c>
      <c r="E60" s="126" t="s">
        <v>362</v>
      </c>
      <c r="F60" s="126" t="s">
        <v>74</v>
      </c>
      <c r="G60" s="126" t="s">
        <v>74</v>
      </c>
      <c r="H60" s="128">
        <v>12</v>
      </c>
      <c r="I60" s="128">
        <v>59</v>
      </c>
      <c r="J60" s="129" t="s">
        <v>363</v>
      </c>
      <c r="K60" s="126" t="s">
        <v>356</v>
      </c>
      <c r="L60" s="126" t="s">
        <v>357</v>
      </c>
      <c r="M60" s="126" t="s">
        <v>217</v>
      </c>
      <c r="N60" s="126" t="s">
        <v>385</v>
      </c>
      <c r="O60" s="126">
        <v>1</v>
      </c>
      <c r="P60" s="73"/>
      <c r="Q60" s="126">
        <v>500000</v>
      </c>
      <c r="R60" s="126">
        <v>3500000</v>
      </c>
      <c r="S60" s="126">
        <f t="shared" si="1"/>
        <v>1000000</v>
      </c>
      <c r="T60" s="126">
        <v>0</v>
      </c>
      <c r="U60" s="126">
        <v>5000000</v>
      </c>
      <c r="V60" s="130">
        <v>0</v>
      </c>
      <c r="W60" s="124"/>
      <c r="X60" s="130">
        <v>0</v>
      </c>
      <c r="Y60" s="124"/>
      <c r="Z60" s="124"/>
    </row>
    <row r="61" spans="1:26" s="139" customFormat="1" ht="175.5" customHeight="1">
      <c r="A61" s="132" t="s">
        <v>432</v>
      </c>
      <c r="B61" s="133">
        <v>64</v>
      </c>
      <c r="C61" s="134"/>
      <c r="D61" s="135">
        <v>2025</v>
      </c>
      <c r="E61" s="134" t="s">
        <v>362</v>
      </c>
      <c r="F61" s="134" t="s">
        <v>74</v>
      </c>
      <c r="G61" s="134" t="s">
        <v>74</v>
      </c>
      <c r="H61" s="136">
        <v>12</v>
      </c>
      <c r="I61" s="136">
        <v>59</v>
      </c>
      <c r="J61" s="137" t="s">
        <v>363</v>
      </c>
      <c r="K61" s="134" t="s">
        <v>356</v>
      </c>
      <c r="L61" s="134" t="s">
        <v>357</v>
      </c>
      <c r="M61" s="134" t="s">
        <v>217</v>
      </c>
      <c r="N61" s="134" t="s">
        <v>386</v>
      </c>
      <c r="O61" s="134">
        <v>1</v>
      </c>
      <c r="P61" s="73"/>
      <c r="Q61" s="134">
        <v>500000</v>
      </c>
      <c r="R61" s="134">
        <v>1500000</v>
      </c>
      <c r="S61" s="134">
        <f t="shared" si="1"/>
        <v>1000000</v>
      </c>
      <c r="T61" s="134">
        <v>0</v>
      </c>
      <c r="U61" s="134">
        <v>3000000</v>
      </c>
      <c r="V61" s="138">
        <v>0</v>
      </c>
      <c r="W61" s="132"/>
      <c r="X61" s="138">
        <v>0</v>
      </c>
      <c r="Y61" s="132"/>
      <c r="Z61" s="132"/>
    </row>
    <row r="62" spans="1:26" s="147" customFormat="1" ht="77.25" customHeight="1">
      <c r="A62" s="140" t="s">
        <v>433</v>
      </c>
      <c r="B62" s="141">
        <v>65</v>
      </c>
      <c r="C62" s="142"/>
      <c r="D62" s="143">
        <v>2025</v>
      </c>
      <c r="E62" s="142" t="s">
        <v>362</v>
      </c>
      <c r="F62" s="142" t="s">
        <v>74</v>
      </c>
      <c r="G62" s="142" t="s">
        <v>74</v>
      </c>
      <c r="H62" s="144">
        <v>12</v>
      </c>
      <c r="I62" s="144">
        <v>59</v>
      </c>
      <c r="J62" s="145" t="s">
        <v>355</v>
      </c>
      <c r="K62" s="142" t="s">
        <v>356</v>
      </c>
      <c r="L62" s="142" t="s">
        <v>357</v>
      </c>
      <c r="M62" s="142" t="s">
        <v>217</v>
      </c>
      <c r="N62" s="142" t="s">
        <v>387</v>
      </c>
      <c r="O62" s="142">
        <v>1</v>
      </c>
      <c r="P62" s="73"/>
      <c r="Q62" s="142">
        <v>500000</v>
      </c>
      <c r="R62" s="142">
        <v>1500000</v>
      </c>
      <c r="S62" s="142">
        <f t="shared" si="1"/>
        <v>750000</v>
      </c>
      <c r="T62" s="142">
        <v>0</v>
      </c>
      <c r="U62" s="142">
        <v>2750000</v>
      </c>
      <c r="V62" s="146">
        <v>0</v>
      </c>
      <c r="W62" s="140"/>
      <c r="X62" s="146">
        <v>0</v>
      </c>
      <c r="Y62" s="140"/>
      <c r="Z62" s="140"/>
    </row>
    <row r="63" spans="1:26" s="147" customFormat="1" ht="57.75" customHeight="1">
      <c r="A63" s="140" t="s">
        <v>434</v>
      </c>
      <c r="B63" s="141">
        <v>66</v>
      </c>
      <c r="C63" s="142"/>
      <c r="D63" s="143">
        <v>2025</v>
      </c>
      <c r="E63" s="142" t="s">
        <v>362</v>
      </c>
      <c r="F63" s="142" t="s">
        <v>74</v>
      </c>
      <c r="G63" s="142" t="s">
        <v>74</v>
      </c>
      <c r="H63" s="144">
        <v>12</v>
      </c>
      <c r="I63" s="144">
        <v>59</v>
      </c>
      <c r="J63" s="145" t="s">
        <v>368</v>
      </c>
      <c r="K63" s="142" t="s">
        <v>356</v>
      </c>
      <c r="L63" s="142" t="s">
        <v>357</v>
      </c>
      <c r="M63" s="142" t="s">
        <v>217</v>
      </c>
      <c r="N63" s="142" t="s">
        <v>388</v>
      </c>
      <c r="O63" s="142">
        <v>1</v>
      </c>
      <c r="P63" s="73"/>
      <c r="Q63" s="142">
        <v>500000</v>
      </c>
      <c r="R63" s="142">
        <v>2000000</v>
      </c>
      <c r="S63" s="142">
        <f t="shared" si="1"/>
        <v>500000</v>
      </c>
      <c r="T63" s="142">
        <v>0</v>
      </c>
      <c r="U63" s="142">
        <v>3000000</v>
      </c>
      <c r="V63" s="146">
        <v>0</v>
      </c>
      <c r="W63" s="140"/>
      <c r="X63" s="146">
        <v>0</v>
      </c>
      <c r="Y63" s="140"/>
      <c r="Z63" s="140"/>
    </row>
    <row r="64" spans="1:26" s="147" customFormat="1" ht="57.75" customHeight="1">
      <c r="A64" s="140" t="s">
        <v>435</v>
      </c>
      <c r="B64" s="141">
        <v>67</v>
      </c>
      <c r="C64" s="142"/>
      <c r="D64" s="143">
        <v>2025</v>
      </c>
      <c r="E64" s="142" t="s">
        <v>362</v>
      </c>
      <c r="F64" s="142" t="s">
        <v>74</v>
      </c>
      <c r="G64" s="142" t="s">
        <v>74</v>
      </c>
      <c r="H64" s="144">
        <v>12</v>
      </c>
      <c r="I64" s="144">
        <v>59</v>
      </c>
      <c r="J64" s="145" t="s">
        <v>371</v>
      </c>
      <c r="K64" s="142" t="s">
        <v>356</v>
      </c>
      <c r="L64" s="142" t="s">
        <v>357</v>
      </c>
      <c r="M64" s="142" t="s">
        <v>217</v>
      </c>
      <c r="N64" s="142" t="s">
        <v>389</v>
      </c>
      <c r="O64" s="142">
        <v>1</v>
      </c>
      <c r="P64" s="73"/>
      <c r="Q64" s="142">
        <v>500000</v>
      </c>
      <c r="R64" s="142">
        <v>2000000</v>
      </c>
      <c r="S64" s="142">
        <f t="shared" si="1"/>
        <v>250000</v>
      </c>
      <c r="T64" s="142">
        <v>0</v>
      </c>
      <c r="U64" s="142">
        <v>2750000</v>
      </c>
      <c r="V64" s="146">
        <v>0</v>
      </c>
      <c r="W64" s="140"/>
      <c r="X64" s="146">
        <v>0</v>
      </c>
      <c r="Y64" s="140"/>
      <c r="Z64" s="140"/>
    </row>
    <row r="65" spans="1:26" s="139" customFormat="1" ht="57.75" customHeight="1">
      <c r="A65" s="132" t="s">
        <v>436</v>
      </c>
      <c r="B65" s="133">
        <v>68</v>
      </c>
      <c r="C65" s="134"/>
      <c r="D65" s="135">
        <v>2025</v>
      </c>
      <c r="E65" s="134" t="s">
        <v>362</v>
      </c>
      <c r="F65" s="134" t="s">
        <v>74</v>
      </c>
      <c r="G65" s="134" t="s">
        <v>74</v>
      </c>
      <c r="H65" s="136">
        <v>12</v>
      </c>
      <c r="I65" s="136">
        <v>59</v>
      </c>
      <c r="J65" s="137" t="s">
        <v>363</v>
      </c>
      <c r="K65" s="134" t="s">
        <v>356</v>
      </c>
      <c r="L65" s="134" t="s">
        <v>357</v>
      </c>
      <c r="M65" s="134" t="s">
        <v>217</v>
      </c>
      <c r="N65" s="134" t="s">
        <v>390</v>
      </c>
      <c r="O65" s="134">
        <v>1</v>
      </c>
      <c r="P65" s="73"/>
      <c r="Q65" s="134">
        <v>0</v>
      </c>
      <c r="R65" s="134">
        <v>2500000</v>
      </c>
      <c r="S65" s="134">
        <f t="shared" si="1"/>
        <v>3900000</v>
      </c>
      <c r="T65" s="134">
        <v>0</v>
      </c>
      <c r="U65" s="134">
        <v>6400000</v>
      </c>
      <c r="V65" s="138">
        <v>0</v>
      </c>
      <c r="W65" s="132"/>
      <c r="X65" s="138">
        <v>0</v>
      </c>
      <c r="Y65" s="132"/>
      <c r="Z65" s="132"/>
    </row>
    <row r="66" spans="1:26" s="147" customFormat="1" ht="58.5" customHeight="1">
      <c r="A66" s="140" t="s">
        <v>437</v>
      </c>
      <c r="B66" s="141">
        <v>69</v>
      </c>
      <c r="C66" s="142"/>
      <c r="D66" s="143">
        <v>2025</v>
      </c>
      <c r="E66" s="142" t="s">
        <v>362</v>
      </c>
      <c r="F66" s="142" t="s">
        <v>74</v>
      </c>
      <c r="G66" s="142" t="s">
        <v>74</v>
      </c>
      <c r="H66" s="144">
        <v>12</v>
      </c>
      <c r="I66" s="144">
        <v>59</v>
      </c>
      <c r="J66" s="145" t="s">
        <v>355</v>
      </c>
      <c r="K66" s="142" t="s">
        <v>356</v>
      </c>
      <c r="L66" s="142" t="s">
        <v>357</v>
      </c>
      <c r="M66" s="142" t="s">
        <v>217</v>
      </c>
      <c r="N66" s="142" t="s">
        <v>391</v>
      </c>
      <c r="O66" s="142">
        <v>1</v>
      </c>
      <c r="P66" s="73"/>
      <c r="Q66" s="142">
        <v>0</v>
      </c>
      <c r="R66" s="142">
        <v>2500000</v>
      </c>
      <c r="S66" s="142">
        <f t="shared" si="1"/>
        <v>3200000</v>
      </c>
      <c r="T66" s="142">
        <v>0</v>
      </c>
      <c r="U66" s="142">
        <v>5700000</v>
      </c>
      <c r="V66" s="146">
        <v>0</v>
      </c>
      <c r="W66" s="140"/>
      <c r="X66" s="146">
        <v>0</v>
      </c>
      <c r="Y66" s="140"/>
      <c r="Z66" s="140"/>
    </row>
    <row r="67" spans="1:26" s="147" customFormat="1" ht="58.5" customHeight="1">
      <c r="A67" s="140" t="s">
        <v>438</v>
      </c>
      <c r="B67" s="141">
        <v>70</v>
      </c>
      <c r="C67" s="142"/>
      <c r="D67" s="143">
        <v>2025</v>
      </c>
      <c r="E67" s="142" t="s">
        <v>362</v>
      </c>
      <c r="F67" s="142" t="s">
        <v>74</v>
      </c>
      <c r="G67" s="142" t="s">
        <v>74</v>
      </c>
      <c r="H67" s="144">
        <v>12</v>
      </c>
      <c r="I67" s="144">
        <v>59</v>
      </c>
      <c r="J67" s="145" t="s">
        <v>368</v>
      </c>
      <c r="K67" s="142" t="s">
        <v>356</v>
      </c>
      <c r="L67" s="142" t="s">
        <v>357</v>
      </c>
      <c r="M67" s="142" t="s">
        <v>217</v>
      </c>
      <c r="N67" s="142" t="s">
        <v>392</v>
      </c>
      <c r="O67" s="142">
        <v>1</v>
      </c>
      <c r="P67" s="73"/>
      <c r="Q67" s="142">
        <v>0</v>
      </c>
      <c r="R67" s="142">
        <v>2500000</v>
      </c>
      <c r="S67" s="142">
        <f t="shared" si="1"/>
        <v>3600000</v>
      </c>
      <c r="T67" s="142">
        <v>0</v>
      </c>
      <c r="U67" s="142">
        <v>6100000</v>
      </c>
      <c r="V67" s="146">
        <v>0</v>
      </c>
      <c r="W67" s="140"/>
      <c r="X67" s="146">
        <v>0</v>
      </c>
      <c r="Y67" s="140"/>
      <c r="Z67" s="140"/>
    </row>
    <row r="68" spans="1:26" s="147" customFormat="1" ht="58.5" customHeight="1">
      <c r="A68" s="140" t="s">
        <v>439</v>
      </c>
      <c r="B68" s="141">
        <v>71</v>
      </c>
      <c r="C68" s="142"/>
      <c r="D68" s="143">
        <v>2025</v>
      </c>
      <c r="E68" s="142" t="s">
        <v>362</v>
      </c>
      <c r="F68" s="142" t="s">
        <v>74</v>
      </c>
      <c r="G68" s="142" t="s">
        <v>74</v>
      </c>
      <c r="H68" s="144">
        <v>12</v>
      </c>
      <c r="I68" s="144">
        <v>59</v>
      </c>
      <c r="J68" s="145" t="s">
        <v>371</v>
      </c>
      <c r="K68" s="142" t="s">
        <v>356</v>
      </c>
      <c r="L68" s="142" t="s">
        <v>357</v>
      </c>
      <c r="M68" s="142" t="s">
        <v>217</v>
      </c>
      <c r="N68" s="142" t="s">
        <v>393</v>
      </c>
      <c r="O68" s="142">
        <v>1</v>
      </c>
      <c r="P68" s="73"/>
      <c r="Q68" s="142">
        <v>0</v>
      </c>
      <c r="R68" s="142">
        <v>2500000</v>
      </c>
      <c r="S68" s="142">
        <f t="shared" si="1"/>
        <v>3300000</v>
      </c>
      <c r="T68" s="142">
        <v>0</v>
      </c>
      <c r="U68" s="142">
        <v>5800000</v>
      </c>
      <c r="V68" s="146">
        <v>0</v>
      </c>
      <c r="W68" s="140"/>
      <c r="X68" s="146">
        <v>0</v>
      </c>
      <c r="Y68" s="140"/>
      <c r="Z68" s="140"/>
    </row>
    <row r="69" spans="1:26" s="96" customFormat="1" ht="58.5" customHeight="1">
      <c r="A69" s="84" t="s">
        <v>441</v>
      </c>
      <c r="B69" s="86">
        <v>72</v>
      </c>
      <c r="C69" s="102"/>
      <c r="D69" s="105">
        <v>2025</v>
      </c>
      <c r="E69" s="86" t="s">
        <v>235</v>
      </c>
      <c r="F69" s="102" t="s">
        <v>74</v>
      </c>
      <c r="G69" s="102" t="s">
        <v>74</v>
      </c>
      <c r="H69" s="106">
        <v>12</v>
      </c>
      <c r="I69" s="106">
        <v>59</v>
      </c>
      <c r="J69" s="107" t="s">
        <v>371</v>
      </c>
      <c r="K69" s="102" t="s">
        <v>356</v>
      </c>
      <c r="L69" s="102" t="s">
        <v>357</v>
      </c>
      <c r="M69" s="102" t="s">
        <v>217</v>
      </c>
      <c r="N69" s="102" t="s">
        <v>440</v>
      </c>
      <c r="O69" s="102">
        <v>1</v>
      </c>
      <c r="P69" s="108"/>
      <c r="Q69" s="102">
        <v>0</v>
      </c>
      <c r="R69" s="102">
        <v>250000</v>
      </c>
      <c r="S69" s="102">
        <v>0</v>
      </c>
      <c r="T69" s="102">
        <v>0</v>
      </c>
      <c r="U69" s="102">
        <f>Q69+R69+S69+T69</f>
        <v>250000</v>
      </c>
      <c r="V69" s="102">
        <v>0</v>
      </c>
      <c r="W69" s="102"/>
      <c r="X69" s="102">
        <v>0</v>
      </c>
      <c r="Y69" s="102"/>
      <c r="Z69" s="102"/>
    </row>
    <row r="70" spans="1:26" s="96" customFormat="1" ht="58.5" customHeight="1">
      <c r="A70" s="84" t="s">
        <v>442</v>
      </c>
      <c r="B70" s="86">
        <v>73</v>
      </c>
      <c r="C70" s="102" t="s">
        <v>446</v>
      </c>
      <c r="D70" s="105">
        <v>2025</v>
      </c>
      <c r="E70" s="86" t="s">
        <v>235</v>
      </c>
      <c r="F70" s="102" t="s">
        <v>74</v>
      </c>
      <c r="G70" s="102" t="s">
        <v>74</v>
      </c>
      <c r="H70" s="106">
        <v>12</v>
      </c>
      <c r="I70" s="106">
        <v>59</v>
      </c>
      <c r="J70" s="107" t="s">
        <v>371</v>
      </c>
      <c r="K70" s="102" t="s">
        <v>356</v>
      </c>
      <c r="L70" s="102" t="s">
        <v>357</v>
      </c>
      <c r="M70" s="102" t="s">
        <v>217</v>
      </c>
      <c r="N70" s="102" t="s">
        <v>443</v>
      </c>
      <c r="O70" s="102">
        <v>1</v>
      </c>
      <c r="P70" s="108"/>
      <c r="Q70" s="102">
        <v>233729.28</v>
      </c>
      <c r="R70" s="102">
        <v>0</v>
      </c>
      <c r="S70" s="102">
        <v>0</v>
      </c>
      <c r="T70" s="102">
        <v>0</v>
      </c>
      <c r="U70" s="102">
        <v>252000</v>
      </c>
      <c r="V70" s="102">
        <v>0</v>
      </c>
      <c r="W70" s="102"/>
      <c r="X70" s="102">
        <v>0</v>
      </c>
      <c r="Y70" s="102"/>
      <c r="Z70" s="102"/>
    </row>
    <row r="71" spans="1:26" s="96" customFormat="1" ht="58.5" customHeight="1">
      <c r="A71" s="84" t="s">
        <v>444</v>
      </c>
      <c r="B71" s="86">
        <v>74</v>
      </c>
      <c r="C71" s="102"/>
      <c r="D71" s="105">
        <v>2025</v>
      </c>
      <c r="E71" s="86" t="s">
        <v>235</v>
      </c>
      <c r="F71" s="102" t="s">
        <v>74</v>
      </c>
      <c r="G71" s="102" t="s">
        <v>74</v>
      </c>
      <c r="H71" s="106">
        <v>12</v>
      </c>
      <c r="I71" s="106">
        <v>59</v>
      </c>
      <c r="J71" s="107" t="s">
        <v>371</v>
      </c>
      <c r="K71" s="102" t="s">
        <v>356</v>
      </c>
      <c r="L71" s="102" t="s">
        <v>357</v>
      </c>
      <c r="M71" s="102" t="s">
        <v>217</v>
      </c>
      <c r="N71" s="109" t="s">
        <v>445</v>
      </c>
      <c r="O71" s="102">
        <v>1</v>
      </c>
      <c r="P71" s="108"/>
      <c r="Q71" s="102">
        <v>0</v>
      </c>
      <c r="R71" s="102">
        <v>831388.46</v>
      </c>
      <c r="S71" s="102">
        <v>0</v>
      </c>
      <c r="T71" s="102">
        <v>0</v>
      </c>
      <c r="U71" s="102">
        <v>831388.46</v>
      </c>
      <c r="V71" s="102">
        <v>0</v>
      </c>
      <c r="W71" s="102"/>
      <c r="X71" s="102">
        <v>0</v>
      </c>
      <c r="Y71" s="108"/>
      <c r="Z71" s="108"/>
    </row>
    <row r="72" spans="1:26" ht="51.95" customHeight="1">
      <c r="A72" s="46"/>
      <c r="B72" s="44"/>
      <c r="C72" s="44"/>
      <c r="D72" s="44"/>
      <c r="E72" s="44"/>
      <c r="F72" s="44"/>
      <c r="G72" s="44"/>
      <c r="H72" s="44"/>
      <c r="I72" s="44"/>
      <c r="J72" s="44"/>
      <c r="K72" s="44"/>
      <c r="L72" s="44"/>
      <c r="M72" s="44"/>
      <c r="N72" s="44"/>
      <c r="O72" s="45"/>
      <c r="P72" s="58">
        <f>SUM(P9:P50)</f>
        <v>0</v>
      </c>
      <c r="Q72" s="58">
        <f t="shared" ref="Q72:V72" si="2">SUM(Q9:Q71)</f>
        <v>46204619.932576008</v>
      </c>
      <c r="R72" s="58">
        <f t="shared" si="2"/>
        <v>95615656.379999995</v>
      </c>
      <c r="S72" s="58">
        <f t="shared" si="2"/>
        <v>135328192.11742401</v>
      </c>
      <c r="T72" s="58">
        <f t="shared" si="2"/>
        <v>391211907.06999999</v>
      </c>
      <c r="U72" s="58">
        <f t="shared" si="2"/>
        <v>669090545.29999995</v>
      </c>
      <c r="V72" s="58">
        <f t="shared" si="2"/>
        <v>0</v>
      </c>
      <c r="W72" s="25"/>
      <c r="X72" s="25">
        <f>SUM(X9:X71)</f>
        <v>0</v>
      </c>
      <c r="Y72" s="25"/>
      <c r="Z72" s="25"/>
    </row>
    <row r="73" spans="1:26" ht="51.95" customHeight="1">
      <c r="A73" s="47" t="s">
        <v>75</v>
      </c>
      <c r="B73" s="47"/>
      <c r="C73" s="47"/>
      <c r="D73" s="47"/>
      <c r="E73" s="47"/>
      <c r="F73" s="47"/>
      <c r="G73" s="47"/>
      <c r="H73" s="47"/>
      <c r="I73" s="47"/>
      <c r="J73" s="47"/>
      <c r="K73" s="47"/>
      <c r="L73" s="47"/>
      <c r="M73" s="47"/>
      <c r="N73" s="48"/>
      <c r="O73" s="49"/>
      <c r="P73" s="49"/>
      <c r="Q73" s="49"/>
      <c r="R73" s="49"/>
      <c r="S73" s="49"/>
      <c r="T73" s="49"/>
      <c r="U73" s="49"/>
    </row>
    <row r="74" spans="1:26" ht="25.5" customHeight="1">
      <c r="A74" s="220" t="s">
        <v>76</v>
      </c>
      <c r="B74" s="220"/>
      <c r="C74" s="220"/>
      <c r="D74" s="220"/>
      <c r="E74" s="220"/>
      <c r="F74" s="220"/>
      <c r="G74" s="220"/>
      <c r="H74" s="220"/>
      <c r="I74" s="220"/>
      <c r="J74" s="220"/>
      <c r="K74" s="220"/>
      <c r="L74" s="220"/>
      <c r="M74" s="220"/>
      <c r="N74" s="220"/>
      <c r="O74" s="49"/>
      <c r="P74" s="49"/>
      <c r="R74" s="9" t="s">
        <v>332</v>
      </c>
      <c r="T74" s="49"/>
      <c r="U74" s="49"/>
    </row>
    <row r="75" spans="1:26" ht="25.5" customHeight="1">
      <c r="A75" s="220" t="s">
        <v>77</v>
      </c>
      <c r="B75" s="220"/>
      <c r="C75" s="220"/>
      <c r="D75" s="220"/>
      <c r="E75" s="220"/>
      <c r="F75" s="220"/>
      <c r="G75" s="220"/>
      <c r="H75" s="220"/>
      <c r="I75" s="220"/>
      <c r="J75" s="220"/>
      <c r="K75" s="220"/>
      <c r="L75" s="220"/>
      <c r="M75" s="220"/>
      <c r="N75" s="220"/>
      <c r="O75" s="49"/>
      <c r="P75" s="44"/>
      <c r="R75" s="9" t="s">
        <v>228</v>
      </c>
      <c r="T75" s="49"/>
      <c r="U75" s="49"/>
    </row>
    <row r="76" spans="1:26" ht="22.5" customHeight="1">
      <c r="A76" s="220" t="s">
        <v>78</v>
      </c>
      <c r="B76" s="220"/>
      <c r="C76" s="220"/>
      <c r="D76" s="220"/>
      <c r="E76" s="220"/>
      <c r="F76" s="220"/>
      <c r="G76" s="220"/>
      <c r="H76" s="220"/>
      <c r="I76" s="220"/>
      <c r="J76" s="220"/>
      <c r="K76" s="220"/>
      <c r="L76" s="220"/>
      <c r="M76" s="220"/>
      <c r="N76" s="220"/>
      <c r="O76" s="49"/>
      <c r="P76" s="44"/>
      <c r="Q76" s="49"/>
      <c r="R76" s="49"/>
      <c r="S76" s="49"/>
      <c r="T76" s="49"/>
      <c r="U76" s="49"/>
    </row>
    <row r="77" spans="1:26" ht="21.75" customHeight="1">
      <c r="A77" s="220" t="s">
        <v>238</v>
      </c>
      <c r="B77" s="220"/>
      <c r="C77" s="220"/>
      <c r="D77" s="220"/>
      <c r="E77" s="220"/>
      <c r="F77" s="220"/>
      <c r="G77" s="220"/>
      <c r="H77" s="220"/>
      <c r="I77" s="220"/>
      <c r="J77" s="220"/>
      <c r="K77" s="49"/>
      <c r="L77" s="49"/>
      <c r="M77" s="49"/>
      <c r="N77" s="49"/>
      <c r="O77" s="49"/>
      <c r="P77" s="49"/>
      <c r="Q77" s="49"/>
      <c r="R77" s="49"/>
      <c r="S77" s="49"/>
      <c r="T77" s="49"/>
      <c r="U77" s="49"/>
    </row>
    <row r="78" spans="1:26" ht="24.75" customHeight="1">
      <c r="A78" s="224" t="s">
        <v>239</v>
      </c>
      <c r="B78" s="224"/>
      <c r="C78" s="224"/>
      <c r="D78" s="224"/>
      <c r="E78" s="224"/>
      <c r="F78" s="224"/>
      <c r="G78" s="224"/>
      <c r="H78" s="224"/>
      <c r="I78" s="224"/>
      <c r="J78" s="224"/>
      <c r="K78" s="224"/>
      <c r="L78" s="224"/>
      <c r="M78" s="224"/>
      <c r="N78" s="224"/>
      <c r="O78" s="49"/>
      <c r="P78" s="49"/>
      <c r="Q78" s="49"/>
      <c r="R78" s="49"/>
      <c r="S78" s="49"/>
      <c r="T78" s="49"/>
      <c r="U78" s="49"/>
    </row>
    <row r="79" spans="1:26" ht="21.75" customHeight="1">
      <c r="A79" s="220" t="s">
        <v>240</v>
      </c>
      <c r="B79" s="220"/>
      <c r="C79" s="220"/>
      <c r="D79" s="220"/>
      <c r="E79" s="220"/>
      <c r="F79" s="220"/>
      <c r="G79" s="220"/>
      <c r="H79" s="220"/>
      <c r="I79" s="220"/>
      <c r="J79" s="220"/>
      <c r="K79" s="220"/>
      <c r="L79" s="220"/>
      <c r="M79" s="220"/>
      <c r="N79" s="49"/>
      <c r="O79" s="49"/>
      <c r="P79" s="49"/>
      <c r="Q79" s="49"/>
      <c r="R79" s="49"/>
      <c r="S79" s="49"/>
      <c r="T79" s="49"/>
      <c r="U79" s="49"/>
    </row>
    <row r="80" spans="1:26" ht="22.5" customHeight="1">
      <c r="A80" s="220" t="s">
        <v>79</v>
      </c>
      <c r="B80" s="220"/>
      <c r="C80" s="220"/>
      <c r="D80" s="220"/>
      <c r="E80" s="220"/>
      <c r="F80" s="220"/>
      <c r="G80" s="220"/>
      <c r="H80" s="220"/>
      <c r="I80" s="220"/>
      <c r="J80" s="220"/>
      <c r="K80" s="220"/>
      <c r="L80" s="220"/>
      <c r="M80" s="220"/>
      <c r="N80" s="49"/>
      <c r="O80" s="49"/>
      <c r="P80" s="49"/>
      <c r="Q80" s="49"/>
      <c r="R80" s="50"/>
      <c r="S80" s="50"/>
      <c r="T80" s="49"/>
      <c r="U80" s="49"/>
    </row>
    <row r="81" spans="1:21" ht="21.75" customHeight="1">
      <c r="A81" s="220" t="s">
        <v>80</v>
      </c>
      <c r="B81" s="220"/>
      <c r="C81" s="220"/>
      <c r="D81" s="220"/>
      <c r="E81" s="220"/>
      <c r="F81" s="220"/>
      <c r="G81" s="220"/>
      <c r="H81" s="220"/>
      <c r="I81" s="220"/>
      <c r="J81" s="220"/>
      <c r="K81" s="220"/>
      <c r="L81" s="220"/>
      <c r="M81" s="220"/>
      <c r="N81" s="49"/>
      <c r="O81" s="49"/>
      <c r="P81" s="49"/>
      <c r="Q81" s="49"/>
      <c r="R81" s="50"/>
      <c r="S81" s="50"/>
      <c r="T81" s="49"/>
      <c r="U81" s="49"/>
    </row>
    <row r="82" spans="1:21" ht="25.5" customHeight="1">
      <c r="A82" s="220" t="s">
        <v>81</v>
      </c>
      <c r="B82" s="220"/>
      <c r="C82" s="220"/>
      <c r="D82" s="220"/>
      <c r="E82" s="220"/>
      <c r="F82" s="220"/>
      <c r="G82" s="220"/>
      <c r="H82" s="220"/>
      <c r="I82" s="220"/>
      <c r="J82" s="220"/>
      <c r="K82" s="220"/>
      <c r="L82" s="220"/>
      <c r="M82" s="220"/>
      <c r="N82" s="49"/>
      <c r="O82" s="49"/>
      <c r="P82" s="49"/>
      <c r="Q82" s="49"/>
      <c r="R82" s="50"/>
      <c r="S82" s="50"/>
      <c r="T82" s="49"/>
      <c r="U82" s="49"/>
    </row>
    <row r="83" spans="1:21" ht="22.5" customHeight="1">
      <c r="A83" s="220" t="s">
        <v>82</v>
      </c>
      <c r="B83" s="220"/>
      <c r="C83" s="220"/>
      <c r="D83" s="220"/>
      <c r="E83" s="220"/>
      <c r="F83" s="220"/>
      <c r="G83" s="220"/>
      <c r="H83" s="220"/>
      <c r="I83" s="220"/>
      <c r="J83" s="220"/>
      <c r="K83" s="220"/>
      <c r="L83" s="220"/>
      <c r="M83" s="220"/>
      <c r="N83" s="49"/>
      <c r="O83" s="49"/>
      <c r="P83" s="49"/>
      <c r="Q83" s="49"/>
      <c r="R83" s="50"/>
      <c r="S83" s="50"/>
      <c r="T83" s="49"/>
      <c r="U83" s="49"/>
    </row>
    <row r="84" spans="1:21" ht="25.5" customHeight="1">
      <c r="A84" s="220" t="s">
        <v>83</v>
      </c>
      <c r="B84" s="220"/>
      <c r="C84" s="220"/>
      <c r="D84" s="220"/>
      <c r="E84" s="220"/>
      <c r="F84" s="220"/>
      <c r="G84" s="220"/>
      <c r="H84" s="220"/>
      <c r="I84" s="220"/>
      <c r="J84" s="220"/>
      <c r="K84" s="220"/>
      <c r="L84" s="220"/>
      <c r="M84" s="220"/>
      <c r="N84" s="220"/>
      <c r="O84" s="49"/>
      <c r="P84" s="49"/>
      <c r="Q84" s="49"/>
      <c r="R84" s="50"/>
      <c r="S84" s="50"/>
      <c r="T84" s="49"/>
      <c r="U84" s="49"/>
    </row>
    <row r="85" spans="1:21" ht="27.75" customHeight="1">
      <c r="A85" s="220" t="s">
        <v>241</v>
      </c>
      <c r="B85" s="220"/>
      <c r="C85" s="220"/>
      <c r="D85" s="220"/>
      <c r="E85" s="220"/>
      <c r="F85" s="220"/>
      <c r="G85" s="220"/>
      <c r="H85" s="220"/>
      <c r="I85" s="220"/>
      <c r="J85" s="220"/>
      <c r="K85" s="220"/>
      <c r="L85" s="220"/>
      <c r="M85" s="220"/>
      <c r="N85" s="49"/>
      <c r="O85" s="49"/>
      <c r="P85" s="49"/>
      <c r="Q85" s="49"/>
      <c r="R85" s="50"/>
      <c r="S85" s="50"/>
      <c r="T85" s="49"/>
      <c r="U85" s="49"/>
    </row>
    <row r="86" spans="1:21" ht="51.95" customHeight="1">
      <c r="A86" s="220"/>
      <c r="B86" s="220"/>
      <c r="C86" s="220"/>
      <c r="D86" s="220"/>
      <c r="E86" s="220"/>
      <c r="F86" s="220"/>
      <c r="G86" s="220"/>
      <c r="H86" s="220"/>
      <c r="I86" s="220"/>
      <c r="J86" s="220"/>
      <c r="K86" s="220"/>
      <c r="L86" s="220"/>
      <c r="M86" s="220"/>
      <c r="N86" s="49"/>
      <c r="O86" s="49"/>
      <c r="P86" s="49"/>
      <c r="Q86" s="49"/>
      <c r="R86" s="50"/>
      <c r="S86" s="50"/>
      <c r="T86" s="49"/>
      <c r="U86" s="49"/>
    </row>
    <row r="87" spans="1:21" ht="51.95" customHeight="1">
      <c r="A87" s="51"/>
      <c r="B87" s="51"/>
      <c r="C87" s="51"/>
      <c r="D87" s="51"/>
      <c r="E87" s="51"/>
      <c r="F87" s="51"/>
      <c r="G87" s="51"/>
      <c r="H87" s="51"/>
      <c r="I87" s="51"/>
      <c r="J87" s="49"/>
      <c r="K87" s="49"/>
      <c r="L87" s="49"/>
      <c r="M87" s="49"/>
      <c r="N87" s="49"/>
      <c r="O87" s="49"/>
      <c r="P87" s="50"/>
      <c r="Q87" s="50"/>
      <c r="R87" s="50"/>
      <c r="S87" s="50"/>
      <c r="T87" s="49"/>
      <c r="U87" s="49"/>
    </row>
    <row r="88" spans="1:21" ht="51.95" customHeight="1">
      <c r="A88" s="52" t="s">
        <v>84</v>
      </c>
      <c r="B88" s="49"/>
      <c r="C88" s="49"/>
      <c r="D88" s="49"/>
      <c r="E88" s="49"/>
      <c r="F88" s="49"/>
      <c r="G88" s="49"/>
      <c r="H88" s="49"/>
      <c r="I88" s="49"/>
      <c r="J88" s="49"/>
      <c r="K88" s="49"/>
      <c r="L88" s="49"/>
      <c r="M88" s="49"/>
      <c r="N88" s="49"/>
      <c r="O88" s="49"/>
      <c r="P88" s="49"/>
      <c r="Q88" s="49"/>
      <c r="R88" s="49"/>
      <c r="S88" s="49"/>
      <c r="T88" s="49"/>
      <c r="U88" s="49"/>
    </row>
    <row r="89" spans="1:21" ht="28.5" customHeight="1">
      <c r="A89" s="226" t="s">
        <v>85</v>
      </c>
      <c r="B89" s="226"/>
      <c r="C89" s="226"/>
      <c r="D89" s="226"/>
      <c r="E89" s="226"/>
      <c r="F89" s="226"/>
      <c r="G89" s="226"/>
      <c r="H89" s="226"/>
      <c r="I89" s="226"/>
      <c r="J89" s="226"/>
      <c r="K89" s="49"/>
      <c r="L89" s="118" t="s">
        <v>86</v>
      </c>
      <c r="M89" s="118"/>
      <c r="N89" s="118"/>
      <c r="O89" s="118"/>
      <c r="P89" s="118"/>
      <c r="Q89" s="118"/>
      <c r="R89" s="118"/>
      <c r="S89" s="118"/>
      <c r="T89" s="118"/>
      <c r="U89" s="118"/>
    </row>
    <row r="90" spans="1:21" ht="24.75" customHeight="1">
      <c r="A90" s="51"/>
      <c r="B90" s="51"/>
      <c r="C90" s="51"/>
      <c r="D90" s="51"/>
      <c r="E90" s="51"/>
      <c r="F90" s="49"/>
      <c r="G90" s="49"/>
      <c r="H90" s="49"/>
      <c r="I90" s="49"/>
      <c r="J90" s="49"/>
      <c r="K90" s="49"/>
      <c r="L90" s="116" t="s">
        <v>242</v>
      </c>
      <c r="M90" s="116"/>
      <c r="N90" s="116"/>
      <c r="O90" s="116"/>
      <c r="P90" s="116"/>
      <c r="Q90" s="53"/>
      <c r="R90" s="53"/>
      <c r="S90" s="53"/>
      <c r="T90" s="53"/>
      <c r="U90" s="53"/>
    </row>
    <row r="91" spans="1:21" ht="27" customHeight="1">
      <c r="A91" s="52" t="s">
        <v>87</v>
      </c>
      <c r="B91" s="49"/>
      <c r="C91" s="49"/>
      <c r="D91" s="49"/>
      <c r="E91" s="49"/>
      <c r="F91" s="49"/>
      <c r="G91" s="49"/>
      <c r="H91" s="49"/>
      <c r="I91" s="49"/>
      <c r="J91" s="49"/>
      <c r="K91" s="49"/>
      <c r="L91" s="225" t="s">
        <v>88</v>
      </c>
      <c r="M91" s="225"/>
      <c r="N91" s="225"/>
      <c r="O91" s="225"/>
      <c r="P91" s="54" t="s">
        <v>89</v>
      </c>
      <c r="Q91" s="49"/>
      <c r="R91" s="49"/>
      <c r="S91" s="49"/>
      <c r="T91" s="49"/>
      <c r="U91" s="49"/>
    </row>
    <row r="92" spans="1:21" ht="27.75" customHeight="1">
      <c r="A92" s="226" t="s">
        <v>90</v>
      </c>
      <c r="B92" s="226"/>
      <c r="C92" s="226"/>
      <c r="D92" s="226"/>
      <c r="E92" s="226"/>
      <c r="F92" s="226"/>
      <c r="G92" s="226"/>
      <c r="H92" s="226"/>
      <c r="I92" s="226"/>
      <c r="J92" s="226"/>
      <c r="K92" s="49"/>
      <c r="L92" s="117" t="s">
        <v>91</v>
      </c>
      <c r="M92" s="117"/>
      <c r="N92" s="117"/>
      <c r="O92" s="117"/>
      <c r="P92" s="117"/>
      <c r="Q92" s="117"/>
      <c r="R92" s="117"/>
      <c r="S92" s="117"/>
      <c r="T92" s="117"/>
      <c r="U92" s="117"/>
    </row>
    <row r="93" spans="1:21" ht="25.5" customHeight="1">
      <c r="A93" s="49"/>
      <c r="B93" s="49"/>
      <c r="C93" s="49"/>
      <c r="D93" s="49"/>
      <c r="E93" s="49"/>
      <c r="F93" s="49"/>
      <c r="G93" s="49"/>
      <c r="H93" s="49"/>
      <c r="I93" s="49"/>
      <c r="J93" s="49"/>
      <c r="K93" s="49"/>
      <c r="L93" s="227" t="s">
        <v>92</v>
      </c>
      <c r="M93" s="227"/>
      <c r="N93" s="227"/>
      <c r="O93" s="227"/>
      <c r="P93" s="55" t="s">
        <v>93</v>
      </c>
      <c r="Q93" s="55" t="s">
        <v>94</v>
      </c>
      <c r="R93" s="56" t="s">
        <v>95</v>
      </c>
      <c r="S93" s="56"/>
      <c r="T93" s="228" t="s">
        <v>96</v>
      </c>
      <c r="U93" s="228"/>
    </row>
    <row r="94" spans="1:21" ht="25.5" customHeight="1">
      <c r="A94" s="52" t="s">
        <v>97</v>
      </c>
      <c r="B94" s="49"/>
      <c r="C94" s="49"/>
      <c r="D94" s="49"/>
      <c r="E94" s="49"/>
      <c r="F94" s="49"/>
      <c r="G94" s="49"/>
      <c r="H94" s="49"/>
      <c r="I94" s="49"/>
      <c r="J94" s="49"/>
      <c r="K94" s="49"/>
      <c r="L94" s="225" t="s">
        <v>5</v>
      </c>
      <c r="M94" s="225"/>
      <c r="N94" s="225"/>
      <c r="O94" s="225"/>
      <c r="P94" s="57" t="s">
        <v>98</v>
      </c>
      <c r="Q94" s="57" t="s">
        <v>98</v>
      </c>
      <c r="R94" s="57" t="s">
        <v>98</v>
      </c>
      <c r="S94" s="57"/>
      <c r="T94" s="225" t="s">
        <v>98</v>
      </c>
      <c r="U94" s="225"/>
    </row>
    <row r="95" spans="1:21" ht="27.75" customHeight="1">
      <c r="A95" s="220" t="s">
        <v>99</v>
      </c>
      <c r="B95" s="220"/>
      <c r="C95" s="220"/>
      <c r="D95" s="220"/>
      <c r="E95" s="220"/>
      <c r="F95" s="49"/>
      <c r="G95" s="49"/>
      <c r="H95" s="49"/>
      <c r="I95" s="49"/>
      <c r="J95" s="49"/>
      <c r="K95" s="49"/>
      <c r="L95" s="225" t="s">
        <v>6</v>
      </c>
      <c r="M95" s="225"/>
      <c r="N95" s="225"/>
      <c r="O95" s="225"/>
      <c r="P95" s="57" t="s">
        <v>98</v>
      </c>
      <c r="Q95" s="57" t="s">
        <v>98</v>
      </c>
      <c r="R95" s="57" t="s">
        <v>98</v>
      </c>
      <c r="S95" s="57"/>
      <c r="T95" s="225" t="s">
        <v>98</v>
      </c>
      <c r="U95" s="225"/>
    </row>
    <row r="96" spans="1:21" ht="27.75" customHeight="1">
      <c r="A96" s="220" t="s">
        <v>100</v>
      </c>
      <c r="B96" s="220"/>
      <c r="C96" s="220"/>
      <c r="D96" s="220"/>
      <c r="E96" s="220"/>
      <c r="F96" s="49"/>
      <c r="G96" s="49"/>
      <c r="H96" s="49"/>
      <c r="I96" s="49"/>
      <c r="J96" s="49"/>
      <c r="K96" s="49"/>
      <c r="L96" s="225" t="s">
        <v>7</v>
      </c>
      <c r="M96" s="225"/>
      <c r="N96" s="225"/>
      <c r="O96" s="225"/>
      <c r="P96" s="57" t="s">
        <v>98</v>
      </c>
      <c r="Q96" s="57" t="s">
        <v>98</v>
      </c>
      <c r="R96" s="57" t="s">
        <v>98</v>
      </c>
      <c r="S96" s="57"/>
      <c r="T96" s="225" t="s">
        <v>98</v>
      </c>
      <c r="U96" s="225"/>
    </row>
    <row r="97" spans="1:21" ht="27" customHeight="1">
      <c r="A97" s="220" t="s">
        <v>101</v>
      </c>
      <c r="B97" s="220"/>
      <c r="C97" s="220"/>
      <c r="D97" s="220"/>
      <c r="E97" s="220"/>
      <c r="F97" s="49"/>
      <c r="G97" s="49"/>
      <c r="H97" s="49"/>
      <c r="I97" s="49"/>
      <c r="J97" s="49"/>
      <c r="K97" s="49"/>
      <c r="L97" s="225" t="s">
        <v>8</v>
      </c>
      <c r="M97" s="225"/>
      <c r="N97" s="225"/>
      <c r="O97" s="225"/>
      <c r="P97" s="57" t="s">
        <v>98</v>
      </c>
      <c r="Q97" s="57" t="s">
        <v>98</v>
      </c>
      <c r="R97" s="57" t="s">
        <v>98</v>
      </c>
      <c r="S97" s="57"/>
      <c r="T97" s="225" t="s">
        <v>98</v>
      </c>
      <c r="U97" s="225"/>
    </row>
    <row r="98" spans="1:21" ht="24.75" customHeight="1">
      <c r="A98" s="51"/>
      <c r="B98" s="51"/>
      <c r="C98" s="51"/>
      <c r="D98" s="51"/>
      <c r="E98" s="51"/>
      <c r="F98" s="49"/>
      <c r="G98" s="49"/>
      <c r="H98" s="49"/>
      <c r="I98" s="49"/>
      <c r="J98" s="49"/>
      <c r="K98" s="49"/>
      <c r="L98" s="225" t="s">
        <v>102</v>
      </c>
      <c r="M98" s="225"/>
      <c r="N98" s="225"/>
      <c r="O98" s="225"/>
      <c r="P98" s="57" t="s">
        <v>98</v>
      </c>
      <c r="Q98" s="57" t="s">
        <v>98</v>
      </c>
      <c r="R98" s="57" t="s">
        <v>98</v>
      </c>
      <c r="S98" s="57"/>
      <c r="T98" s="225" t="s">
        <v>98</v>
      </c>
      <c r="U98" s="225"/>
    </row>
    <row r="99" spans="1:21" ht="24" customHeight="1">
      <c r="A99" s="52" t="s">
        <v>103</v>
      </c>
      <c r="B99" s="49"/>
      <c r="C99" s="49"/>
      <c r="D99" s="49"/>
      <c r="E99" s="49"/>
      <c r="F99" s="49"/>
      <c r="G99" s="49"/>
      <c r="H99" s="49"/>
      <c r="I99" s="49"/>
      <c r="J99" s="49"/>
      <c r="K99" s="49"/>
      <c r="L99" s="225" t="s">
        <v>243</v>
      </c>
      <c r="M99" s="225"/>
      <c r="N99" s="225"/>
      <c r="O99" s="225"/>
      <c r="P99" s="57" t="s">
        <v>98</v>
      </c>
      <c r="Q99" s="57" t="s">
        <v>98</v>
      </c>
      <c r="R99" s="57" t="s">
        <v>98</v>
      </c>
      <c r="S99" s="57"/>
      <c r="T99" s="225" t="s">
        <v>98</v>
      </c>
      <c r="U99" s="225"/>
    </row>
    <row r="100" spans="1:21" ht="25.5" customHeight="1">
      <c r="A100" s="220" t="s">
        <v>104</v>
      </c>
      <c r="B100" s="220"/>
      <c r="C100" s="220"/>
      <c r="D100" s="220"/>
      <c r="E100" s="220"/>
      <c r="F100" s="49"/>
      <c r="G100" s="49"/>
      <c r="H100" s="49"/>
      <c r="I100" s="49"/>
      <c r="J100" s="49"/>
      <c r="K100" s="49"/>
      <c r="L100" s="225" t="s">
        <v>10</v>
      </c>
      <c r="M100" s="225"/>
      <c r="N100" s="225"/>
      <c r="O100" s="225"/>
      <c r="P100" s="57" t="s">
        <v>98</v>
      </c>
      <c r="Q100" s="57" t="s">
        <v>98</v>
      </c>
      <c r="R100" s="57" t="s">
        <v>98</v>
      </c>
      <c r="S100" s="57"/>
      <c r="T100" s="225" t="s">
        <v>98</v>
      </c>
      <c r="U100" s="225"/>
    </row>
    <row r="101" spans="1:21" ht="22.5" customHeight="1">
      <c r="A101" s="220" t="s">
        <v>105</v>
      </c>
      <c r="B101" s="220"/>
      <c r="C101" s="220"/>
      <c r="D101" s="220"/>
      <c r="E101" s="220"/>
      <c r="F101" s="49"/>
      <c r="G101" s="49"/>
      <c r="H101" s="49"/>
      <c r="I101" s="49"/>
      <c r="J101" s="49"/>
      <c r="K101" s="49"/>
      <c r="L101" s="49"/>
      <c r="M101" s="49"/>
      <c r="N101" s="49"/>
      <c r="O101" s="49"/>
      <c r="P101" s="49"/>
      <c r="Q101" s="49"/>
      <c r="R101" s="49"/>
      <c r="S101" s="49"/>
      <c r="T101" s="49"/>
      <c r="U101" s="49"/>
    </row>
    <row r="102" spans="1:21" ht="25.5" customHeight="1">
      <c r="A102" s="220" t="s">
        <v>106</v>
      </c>
      <c r="B102" s="220"/>
      <c r="C102" s="220"/>
      <c r="D102" s="220"/>
      <c r="E102" s="220"/>
      <c r="F102" s="49"/>
      <c r="G102" s="49"/>
      <c r="H102" s="49"/>
      <c r="I102" s="49"/>
      <c r="J102" s="49"/>
      <c r="K102" s="49"/>
      <c r="L102" s="49"/>
      <c r="M102" s="49"/>
      <c r="N102" s="49"/>
      <c r="O102" s="49"/>
      <c r="P102" s="49"/>
      <c r="Q102" s="49"/>
      <c r="R102" s="49"/>
      <c r="S102" s="49"/>
      <c r="T102" s="49"/>
      <c r="U102" s="49"/>
    </row>
    <row r="103" spans="1:21" ht="24" customHeight="1">
      <c r="A103" s="220" t="s">
        <v>107</v>
      </c>
      <c r="B103" s="220"/>
      <c r="C103" s="220"/>
      <c r="D103" s="220"/>
      <c r="E103" s="220"/>
      <c r="F103" s="49"/>
      <c r="G103" s="49"/>
      <c r="H103" s="49"/>
      <c r="I103" s="49"/>
      <c r="J103" s="49"/>
      <c r="K103" s="49"/>
      <c r="L103" s="49"/>
      <c r="M103" s="49"/>
      <c r="N103" s="49"/>
      <c r="O103" s="49"/>
      <c r="P103" s="49"/>
      <c r="Q103" s="49"/>
      <c r="R103" s="49"/>
      <c r="S103" s="49"/>
      <c r="T103" s="49"/>
      <c r="U103" s="49"/>
    </row>
    <row r="104" spans="1:21" ht="21.75" customHeight="1">
      <c r="A104" s="220" t="s">
        <v>108</v>
      </c>
      <c r="B104" s="220"/>
      <c r="C104" s="220"/>
      <c r="D104" s="220"/>
      <c r="E104" s="220"/>
      <c r="F104" s="49"/>
      <c r="G104" s="49"/>
      <c r="H104" s="49"/>
      <c r="I104" s="49"/>
      <c r="J104" s="49"/>
      <c r="K104" s="49"/>
      <c r="L104" s="49"/>
      <c r="M104" s="49"/>
      <c r="N104" s="49"/>
      <c r="O104" s="49"/>
      <c r="P104" s="49"/>
      <c r="Q104" s="49"/>
      <c r="R104" s="49"/>
      <c r="S104" s="49"/>
      <c r="T104" s="49"/>
      <c r="U104" s="49"/>
    </row>
    <row r="105" spans="1:21" ht="21.75" customHeight="1">
      <c r="A105" s="220" t="s">
        <v>109</v>
      </c>
      <c r="B105" s="220"/>
      <c r="C105" s="220"/>
      <c r="D105" s="220"/>
      <c r="E105" s="220"/>
      <c r="F105" s="49"/>
      <c r="G105" s="49"/>
      <c r="H105" s="49"/>
      <c r="I105" s="49"/>
      <c r="J105" s="49"/>
      <c r="K105" s="49"/>
      <c r="L105" s="49"/>
      <c r="M105" s="49"/>
      <c r="N105" s="49"/>
      <c r="O105" s="49"/>
      <c r="P105" s="49"/>
      <c r="Q105" s="49"/>
      <c r="R105" s="49"/>
      <c r="S105" s="49"/>
      <c r="T105" s="49"/>
      <c r="U105" s="49"/>
    </row>
    <row r="106" spans="1:21" ht="25.5" customHeight="1">
      <c r="A106" s="51"/>
      <c r="B106" s="51"/>
      <c r="C106" s="51"/>
      <c r="D106" s="51"/>
      <c r="E106" s="51"/>
      <c r="F106" s="49"/>
      <c r="G106" s="49"/>
      <c r="H106" s="49"/>
      <c r="I106" s="49"/>
      <c r="J106" s="49"/>
      <c r="K106" s="49"/>
      <c r="L106" s="49"/>
      <c r="M106" s="49"/>
      <c r="N106" s="49"/>
      <c r="O106" s="49"/>
      <c r="P106" s="49"/>
      <c r="Q106" s="49"/>
      <c r="R106" s="49"/>
      <c r="S106" s="49"/>
      <c r="T106" s="49"/>
      <c r="U106" s="49"/>
    </row>
    <row r="107" spans="1:21" ht="25.5" customHeight="1">
      <c r="A107" s="52" t="s">
        <v>110</v>
      </c>
      <c r="B107" s="49"/>
      <c r="C107" s="49"/>
      <c r="D107" s="49"/>
      <c r="E107" s="49"/>
      <c r="F107" s="49"/>
      <c r="G107" s="49"/>
      <c r="H107" s="49"/>
      <c r="I107" s="49"/>
      <c r="J107" s="49"/>
      <c r="K107" s="49"/>
      <c r="L107" s="49"/>
      <c r="M107" s="49"/>
      <c r="N107" s="49"/>
      <c r="O107" s="49"/>
      <c r="P107" s="49"/>
      <c r="Q107" s="49"/>
      <c r="R107" s="49"/>
      <c r="S107" s="49"/>
      <c r="T107" s="49"/>
      <c r="U107" s="49"/>
    </row>
    <row r="108" spans="1:21" ht="30.75" customHeight="1">
      <c r="A108" s="226" t="s">
        <v>111</v>
      </c>
      <c r="B108" s="226"/>
      <c r="C108" s="226"/>
      <c r="D108" s="49"/>
      <c r="E108" s="49"/>
      <c r="F108" s="49"/>
      <c r="G108" s="49"/>
      <c r="H108" s="49"/>
      <c r="I108" s="49"/>
      <c r="J108" s="49"/>
      <c r="K108" s="49"/>
      <c r="L108" s="49"/>
      <c r="M108" s="49"/>
      <c r="N108" s="49"/>
      <c r="O108" s="49"/>
      <c r="P108" s="49"/>
      <c r="Q108" s="49"/>
      <c r="R108" s="49"/>
      <c r="S108" s="49"/>
      <c r="T108" s="49"/>
      <c r="U108" s="49"/>
    </row>
    <row r="109" spans="1:21" ht="28.5" customHeight="1">
      <c r="A109" s="226" t="s">
        <v>112</v>
      </c>
      <c r="B109" s="226"/>
      <c r="C109" s="226"/>
      <c r="D109" s="49"/>
      <c r="E109" s="49"/>
      <c r="F109" s="49"/>
      <c r="G109" s="49"/>
      <c r="H109" s="49"/>
      <c r="I109" s="49"/>
      <c r="J109" s="49"/>
      <c r="K109" s="49"/>
      <c r="L109" s="49"/>
      <c r="M109" s="49"/>
      <c r="N109" s="49"/>
      <c r="O109" s="49"/>
      <c r="P109" s="49"/>
      <c r="Q109" s="49"/>
      <c r="R109" s="49"/>
      <c r="S109" s="49"/>
      <c r="T109" s="49"/>
      <c r="U109" s="49"/>
    </row>
    <row r="110" spans="1:21" ht="28.5" customHeight="1">
      <c r="A110" s="226" t="s">
        <v>113</v>
      </c>
      <c r="B110" s="226"/>
      <c r="C110" s="226"/>
      <c r="D110" s="49"/>
      <c r="E110" s="49"/>
      <c r="F110" s="49"/>
      <c r="G110" s="49"/>
      <c r="H110" s="49"/>
      <c r="I110" s="49"/>
      <c r="J110" s="49"/>
      <c r="K110" s="49"/>
      <c r="L110" s="49"/>
      <c r="M110" s="49"/>
      <c r="N110" s="49"/>
      <c r="O110" s="49"/>
      <c r="P110" s="49"/>
      <c r="Q110" s="49"/>
      <c r="R110" s="49"/>
      <c r="S110" s="49"/>
      <c r="T110" s="49"/>
      <c r="U110" s="49"/>
    </row>
    <row r="111" spans="1:21" ht="30" customHeight="1">
      <c r="A111" s="226" t="s">
        <v>114</v>
      </c>
      <c r="B111" s="226"/>
      <c r="C111" s="226"/>
      <c r="D111" s="49"/>
      <c r="E111" s="49"/>
      <c r="F111" s="49"/>
      <c r="G111" s="49"/>
      <c r="H111" s="49"/>
      <c r="I111" s="49"/>
      <c r="J111" s="49"/>
      <c r="K111" s="49"/>
      <c r="L111" s="49"/>
      <c r="M111" s="49"/>
      <c r="N111" s="49"/>
      <c r="O111" s="49"/>
      <c r="P111" s="49"/>
      <c r="Q111" s="49"/>
      <c r="R111" s="49"/>
      <c r="S111" s="49"/>
      <c r="T111" s="49"/>
      <c r="U111" s="49"/>
    </row>
    <row r="112" spans="1:21" ht="27" customHeight="1">
      <c r="A112" s="226" t="s">
        <v>115</v>
      </c>
      <c r="B112" s="226"/>
      <c r="C112" s="226"/>
      <c r="D112" s="49"/>
      <c r="E112" s="49"/>
      <c r="F112" s="49"/>
      <c r="G112" s="49"/>
      <c r="H112" s="49"/>
      <c r="I112" s="49"/>
      <c r="J112" s="49"/>
      <c r="K112" s="49"/>
      <c r="L112" s="49"/>
      <c r="M112" s="49"/>
      <c r="N112" s="49"/>
      <c r="O112" s="49"/>
      <c r="P112" s="49"/>
      <c r="Q112" s="49"/>
      <c r="R112" s="49"/>
      <c r="S112" s="49"/>
      <c r="T112" s="49"/>
      <c r="U112" s="49"/>
    </row>
    <row r="113" spans="1:21" ht="51.95" customHeight="1">
      <c r="A113" s="220"/>
      <c r="B113" s="220"/>
      <c r="C113" s="220"/>
      <c r="D113" s="220"/>
      <c r="E113" s="220"/>
      <c r="F113" s="49"/>
      <c r="G113" s="49"/>
      <c r="H113" s="49"/>
      <c r="I113" s="49"/>
      <c r="J113" s="49"/>
      <c r="K113" s="49"/>
      <c r="L113" s="49"/>
      <c r="M113" s="49"/>
      <c r="N113" s="49"/>
      <c r="O113" s="49"/>
      <c r="P113" s="49"/>
      <c r="Q113" s="49"/>
      <c r="R113" s="49"/>
      <c r="S113" s="49"/>
      <c r="T113" s="49"/>
      <c r="U113" s="49"/>
    </row>
    <row r="114" spans="1:21" ht="51.95" customHeight="1">
      <c r="A114" s="220"/>
      <c r="B114" s="220"/>
      <c r="C114" s="220"/>
      <c r="D114" s="220"/>
      <c r="E114" s="220"/>
      <c r="F114" s="49"/>
      <c r="G114" s="49"/>
      <c r="H114" s="49"/>
      <c r="I114" s="49"/>
      <c r="J114" s="49"/>
      <c r="K114" s="49"/>
      <c r="L114" s="49"/>
      <c r="M114" s="49"/>
      <c r="N114" s="49"/>
      <c r="O114" s="49"/>
      <c r="P114" s="49"/>
      <c r="Q114" s="49"/>
      <c r="R114" s="49"/>
      <c r="S114" s="49"/>
      <c r="T114" s="49"/>
      <c r="U114" s="49"/>
    </row>
    <row r="115" spans="1:21" ht="51.95" customHeight="1">
      <c r="A115" s="220"/>
      <c r="B115" s="220"/>
      <c r="C115" s="220"/>
      <c r="D115" s="220"/>
      <c r="E115" s="220"/>
      <c r="F115" s="49"/>
      <c r="G115" s="49"/>
      <c r="H115" s="49"/>
      <c r="I115" s="49"/>
      <c r="J115" s="49"/>
      <c r="K115" s="49"/>
      <c r="L115" s="49"/>
      <c r="M115" s="49"/>
      <c r="N115" s="49"/>
      <c r="O115" s="49"/>
      <c r="P115" s="49"/>
      <c r="Q115" s="49"/>
      <c r="R115" s="49"/>
      <c r="S115" s="49"/>
      <c r="T115" s="49"/>
      <c r="U115" s="49"/>
    </row>
    <row r="116" spans="1:21" ht="51.95" customHeight="1">
      <c r="A116" s="49"/>
      <c r="B116" s="49"/>
      <c r="C116" s="49"/>
      <c r="D116" s="49"/>
      <c r="E116" s="49"/>
      <c r="F116" s="49"/>
      <c r="G116" s="49"/>
      <c r="H116" s="49"/>
      <c r="I116" s="49"/>
      <c r="J116" s="49"/>
      <c r="K116" s="49"/>
      <c r="L116" s="49"/>
      <c r="M116" s="49"/>
      <c r="N116" s="49"/>
      <c r="O116" s="49"/>
      <c r="P116" s="49"/>
      <c r="Q116" s="49"/>
      <c r="R116" s="49"/>
      <c r="S116" s="49"/>
      <c r="T116" s="49"/>
      <c r="U116" s="49"/>
    </row>
    <row r="117" spans="1:21" ht="51.95" customHeight="1">
      <c r="A117" s="49"/>
      <c r="B117" s="49"/>
      <c r="C117" s="49"/>
      <c r="D117" s="49"/>
      <c r="E117" s="49"/>
      <c r="F117" s="49"/>
      <c r="G117" s="49"/>
      <c r="H117" s="49"/>
      <c r="I117" s="49"/>
      <c r="J117" s="49"/>
      <c r="K117" s="49"/>
      <c r="L117" s="49"/>
      <c r="M117" s="49"/>
      <c r="N117" s="49"/>
      <c r="O117" s="49"/>
      <c r="P117" s="49"/>
      <c r="Q117" s="49"/>
      <c r="R117" s="49"/>
      <c r="S117" s="49"/>
      <c r="T117" s="49"/>
      <c r="U117" s="49"/>
    </row>
    <row r="118" spans="1:21" ht="51.95" customHeight="1">
      <c r="A118" s="49"/>
      <c r="B118" s="49"/>
      <c r="C118" s="49"/>
      <c r="D118" s="49"/>
      <c r="E118" s="49"/>
      <c r="F118" s="49"/>
      <c r="G118" s="49"/>
      <c r="H118" s="49"/>
      <c r="I118" s="49"/>
      <c r="J118" s="49"/>
      <c r="K118" s="49"/>
      <c r="L118" s="49"/>
      <c r="M118" s="49"/>
      <c r="N118" s="49"/>
      <c r="O118" s="49"/>
      <c r="P118" s="49"/>
      <c r="Q118" s="49"/>
      <c r="R118" s="49"/>
      <c r="S118" s="49"/>
      <c r="T118" s="49"/>
      <c r="U118" s="49"/>
    </row>
    <row r="119" spans="1:21" ht="51.95" customHeight="1">
      <c r="A119" s="49"/>
      <c r="B119" s="49"/>
      <c r="C119" s="49"/>
      <c r="D119" s="49"/>
      <c r="E119" s="49"/>
      <c r="F119" s="49"/>
      <c r="G119" s="49"/>
      <c r="H119" s="49"/>
      <c r="I119" s="49"/>
      <c r="J119" s="49"/>
      <c r="K119" s="49"/>
      <c r="L119" s="49"/>
      <c r="M119" s="49"/>
      <c r="N119" s="49"/>
      <c r="O119" s="49"/>
      <c r="P119" s="49"/>
      <c r="Q119" s="49"/>
      <c r="R119" s="49"/>
      <c r="S119" s="49"/>
      <c r="T119" s="49"/>
      <c r="U119" s="49"/>
    </row>
    <row r="120" spans="1:21" ht="51.95" customHeight="1">
      <c r="A120" s="49"/>
      <c r="B120" s="49"/>
      <c r="C120" s="49"/>
      <c r="D120" s="49"/>
      <c r="E120" s="49"/>
      <c r="F120" s="49"/>
      <c r="G120" s="49"/>
      <c r="H120" s="49"/>
      <c r="I120" s="49"/>
      <c r="J120" s="49"/>
      <c r="K120" s="49"/>
      <c r="L120" s="49"/>
      <c r="M120" s="49"/>
      <c r="N120" s="49"/>
      <c r="O120" s="49"/>
      <c r="P120" s="49"/>
      <c r="Q120" s="49"/>
      <c r="R120" s="49"/>
      <c r="S120" s="49"/>
      <c r="T120" s="49"/>
      <c r="U120" s="49"/>
    </row>
    <row r="121" spans="1:21" ht="51.95" customHeight="1">
      <c r="A121" s="49"/>
      <c r="B121" s="49"/>
      <c r="C121" s="49"/>
      <c r="D121" s="49"/>
      <c r="E121" s="49"/>
      <c r="F121" s="49"/>
      <c r="G121" s="49"/>
      <c r="H121" s="49"/>
      <c r="I121" s="49"/>
      <c r="J121" s="49"/>
      <c r="K121" s="49"/>
      <c r="L121" s="49"/>
      <c r="M121" s="49"/>
      <c r="N121" s="49"/>
      <c r="O121" s="49"/>
      <c r="P121" s="49"/>
      <c r="Q121" s="49"/>
      <c r="R121" s="49"/>
      <c r="S121" s="49"/>
      <c r="T121" s="49"/>
      <c r="U121" s="49"/>
    </row>
    <row r="122" spans="1:21" ht="51.95" customHeight="1">
      <c r="A122" s="49"/>
      <c r="B122" s="49"/>
      <c r="C122" s="49"/>
      <c r="D122" s="49"/>
      <c r="E122" s="49"/>
      <c r="F122" s="49"/>
      <c r="G122" s="49"/>
      <c r="H122" s="49"/>
      <c r="I122" s="49"/>
      <c r="J122" s="49"/>
      <c r="K122" s="49"/>
      <c r="L122" s="49"/>
      <c r="M122" s="49"/>
      <c r="N122" s="49"/>
      <c r="O122" s="49"/>
      <c r="P122" s="49"/>
      <c r="Q122" s="49"/>
      <c r="R122" s="49"/>
      <c r="S122" s="49"/>
      <c r="T122" s="49"/>
      <c r="U122" s="49"/>
    </row>
    <row r="123" spans="1:21" ht="51.95" customHeight="1">
      <c r="A123" s="49"/>
      <c r="B123" s="49"/>
      <c r="C123" s="49"/>
      <c r="D123" s="49"/>
      <c r="E123" s="49"/>
      <c r="F123" s="49"/>
      <c r="G123" s="49"/>
      <c r="H123" s="49"/>
      <c r="I123" s="49"/>
      <c r="J123" s="49"/>
      <c r="K123" s="49"/>
      <c r="L123" s="49"/>
      <c r="M123" s="49"/>
      <c r="N123" s="49"/>
      <c r="O123" s="49"/>
      <c r="P123" s="49"/>
      <c r="Q123" s="49"/>
      <c r="R123" s="49"/>
      <c r="S123" s="49"/>
      <c r="T123" s="49"/>
      <c r="U123" s="49"/>
    </row>
    <row r="124" spans="1:21" ht="51.95" customHeight="1">
      <c r="A124" s="49"/>
      <c r="B124" s="49"/>
      <c r="C124" s="49"/>
      <c r="D124" s="49"/>
      <c r="E124" s="49"/>
      <c r="F124" s="49"/>
      <c r="G124" s="49"/>
      <c r="H124" s="49"/>
      <c r="I124" s="49"/>
      <c r="J124" s="49"/>
      <c r="K124" s="49"/>
      <c r="L124" s="49"/>
      <c r="M124" s="49"/>
      <c r="N124" s="49"/>
      <c r="O124" s="49"/>
      <c r="P124" s="49"/>
      <c r="Q124" s="49"/>
      <c r="R124" s="49"/>
      <c r="S124" s="49"/>
      <c r="T124" s="49"/>
      <c r="U124" s="49"/>
    </row>
    <row r="125" spans="1:21" ht="51.95" customHeight="1">
      <c r="A125" s="49"/>
      <c r="B125" s="49"/>
      <c r="C125" s="49"/>
      <c r="D125" s="49"/>
      <c r="E125" s="49"/>
      <c r="F125" s="49"/>
      <c r="G125" s="49"/>
      <c r="H125" s="49"/>
      <c r="I125" s="49"/>
      <c r="J125" s="49"/>
      <c r="K125" s="49"/>
      <c r="L125" s="49"/>
      <c r="M125" s="49"/>
      <c r="N125" s="49"/>
      <c r="O125" s="49"/>
      <c r="P125" s="49"/>
      <c r="Q125" s="49"/>
      <c r="R125" s="49"/>
      <c r="S125" s="49"/>
      <c r="T125" s="49"/>
      <c r="U125" s="49"/>
    </row>
    <row r="126" spans="1:21" ht="51.95" customHeight="1">
      <c r="A126" s="49"/>
      <c r="B126" s="49"/>
      <c r="C126" s="49"/>
      <c r="D126" s="49"/>
      <c r="E126" s="49"/>
      <c r="F126" s="49"/>
      <c r="G126" s="49"/>
      <c r="H126" s="49"/>
      <c r="I126" s="49"/>
      <c r="J126" s="49"/>
      <c r="K126" s="49"/>
      <c r="L126" s="49"/>
      <c r="M126" s="49"/>
      <c r="N126" s="49"/>
      <c r="O126" s="49"/>
      <c r="P126" s="49"/>
      <c r="Q126" s="49"/>
      <c r="R126" s="49"/>
      <c r="S126" s="49"/>
      <c r="T126" s="49"/>
      <c r="U126" s="49"/>
    </row>
    <row r="127" spans="1:21" ht="51.95" customHeight="1">
      <c r="A127" s="49"/>
      <c r="B127" s="49"/>
      <c r="C127" s="49"/>
      <c r="D127" s="49"/>
      <c r="E127" s="49"/>
      <c r="F127" s="49"/>
      <c r="G127" s="49"/>
      <c r="H127" s="49"/>
      <c r="I127" s="49"/>
      <c r="J127" s="49"/>
      <c r="K127" s="49"/>
      <c r="L127" s="49"/>
      <c r="M127" s="49"/>
      <c r="N127" s="49"/>
      <c r="O127" s="49"/>
      <c r="P127" s="49"/>
      <c r="Q127" s="49"/>
      <c r="R127" s="49"/>
      <c r="S127" s="49"/>
      <c r="T127" s="49"/>
      <c r="U127" s="49"/>
    </row>
    <row r="128" spans="1:21" ht="51.95" customHeight="1">
      <c r="A128" s="49"/>
      <c r="B128" s="49"/>
      <c r="C128" s="49"/>
      <c r="D128" s="49"/>
      <c r="E128" s="49"/>
      <c r="F128" s="49"/>
      <c r="G128" s="49"/>
      <c r="H128" s="49"/>
      <c r="I128" s="49"/>
      <c r="J128" s="49"/>
      <c r="K128" s="49"/>
      <c r="L128" s="49"/>
      <c r="M128" s="49"/>
      <c r="N128" s="49"/>
      <c r="O128" s="49"/>
      <c r="P128" s="49"/>
      <c r="Q128" s="49"/>
      <c r="R128" s="49"/>
      <c r="S128" s="49"/>
      <c r="T128" s="49"/>
      <c r="U128" s="49"/>
    </row>
    <row r="129" spans="1:21" ht="51.95" customHeight="1">
      <c r="A129" s="49"/>
      <c r="B129" s="49"/>
      <c r="C129" s="49"/>
      <c r="D129" s="49"/>
      <c r="E129" s="49"/>
      <c r="F129" s="49"/>
      <c r="G129" s="49"/>
      <c r="H129" s="49"/>
      <c r="I129" s="49"/>
      <c r="J129" s="49"/>
      <c r="K129" s="49"/>
      <c r="L129" s="49"/>
      <c r="M129" s="49"/>
      <c r="N129" s="49"/>
      <c r="O129" s="49"/>
      <c r="P129" s="49"/>
      <c r="Q129" s="49"/>
      <c r="R129" s="49"/>
      <c r="S129" s="49"/>
      <c r="T129" s="49"/>
      <c r="U129" s="49"/>
    </row>
    <row r="130" spans="1:21" ht="51.95" customHeight="1">
      <c r="A130" s="49"/>
      <c r="B130" s="49"/>
      <c r="C130" s="49"/>
      <c r="D130" s="49"/>
      <c r="E130" s="49"/>
      <c r="F130" s="49"/>
      <c r="G130" s="49"/>
      <c r="H130" s="49"/>
      <c r="I130" s="49"/>
      <c r="J130" s="49"/>
      <c r="K130" s="49"/>
      <c r="L130" s="49"/>
      <c r="M130" s="49"/>
      <c r="N130" s="49"/>
      <c r="O130" s="49"/>
      <c r="P130" s="49"/>
      <c r="Q130" s="49"/>
      <c r="R130" s="49"/>
      <c r="S130" s="49"/>
      <c r="T130" s="49"/>
      <c r="U130" s="49"/>
    </row>
    <row r="131" spans="1:21" ht="51.95" customHeight="1">
      <c r="A131" s="49"/>
      <c r="B131" s="49"/>
      <c r="C131" s="49"/>
      <c r="D131" s="49"/>
      <c r="E131" s="49"/>
      <c r="F131" s="49"/>
      <c r="G131" s="49"/>
      <c r="H131" s="49"/>
      <c r="I131" s="49"/>
      <c r="J131" s="49"/>
      <c r="K131" s="49"/>
      <c r="L131" s="49"/>
      <c r="M131" s="49"/>
      <c r="N131" s="49"/>
      <c r="O131" s="49"/>
      <c r="P131" s="49"/>
      <c r="Q131" s="49"/>
      <c r="R131" s="49"/>
      <c r="S131" s="49"/>
      <c r="T131" s="49"/>
      <c r="U131" s="49"/>
    </row>
    <row r="132" spans="1:21" ht="51.95" customHeight="1">
      <c r="A132" s="49"/>
      <c r="B132" s="49"/>
      <c r="C132" s="49"/>
      <c r="D132" s="49"/>
      <c r="E132" s="49"/>
      <c r="F132" s="49"/>
      <c r="G132" s="49"/>
      <c r="H132" s="49"/>
      <c r="I132" s="49"/>
      <c r="J132" s="49"/>
      <c r="K132" s="49"/>
      <c r="L132" s="49"/>
      <c r="M132" s="49"/>
      <c r="N132" s="49"/>
      <c r="O132" s="49"/>
      <c r="P132" s="49"/>
      <c r="Q132" s="49"/>
      <c r="R132" s="49"/>
      <c r="S132" s="49"/>
      <c r="T132" s="49"/>
      <c r="U132" s="49"/>
    </row>
    <row r="133" spans="1:21" ht="51.95" customHeight="1">
      <c r="A133" s="49"/>
      <c r="B133" s="49"/>
      <c r="C133" s="49"/>
      <c r="D133" s="49"/>
      <c r="E133" s="49"/>
      <c r="F133" s="49"/>
      <c r="G133" s="49"/>
      <c r="H133" s="49"/>
      <c r="I133" s="49"/>
      <c r="J133" s="49"/>
      <c r="K133" s="49"/>
      <c r="L133" s="49"/>
      <c r="M133" s="49"/>
      <c r="N133" s="49"/>
      <c r="O133" s="49"/>
      <c r="P133" s="49"/>
      <c r="Q133" s="49"/>
      <c r="R133" s="49"/>
      <c r="S133" s="49"/>
      <c r="T133" s="49"/>
      <c r="U133" s="49"/>
    </row>
    <row r="134" spans="1:21" ht="51.95" customHeight="1">
      <c r="A134" s="49"/>
      <c r="B134" s="49"/>
      <c r="C134" s="49"/>
      <c r="D134" s="49"/>
      <c r="E134" s="49"/>
      <c r="F134" s="49"/>
      <c r="G134" s="49"/>
      <c r="H134" s="49"/>
      <c r="I134" s="49"/>
      <c r="J134" s="49"/>
      <c r="K134" s="49"/>
      <c r="L134" s="49"/>
      <c r="M134" s="49"/>
      <c r="N134" s="49"/>
      <c r="O134" s="49"/>
      <c r="P134" s="49"/>
      <c r="Q134" s="49"/>
      <c r="R134" s="49"/>
      <c r="S134" s="49"/>
      <c r="T134" s="49"/>
      <c r="U134" s="49"/>
    </row>
    <row r="135" spans="1:21" ht="51.95" customHeight="1">
      <c r="A135" s="49"/>
      <c r="B135" s="49"/>
      <c r="C135" s="49"/>
      <c r="D135" s="49"/>
      <c r="E135" s="49"/>
      <c r="F135" s="49"/>
      <c r="G135" s="49"/>
      <c r="H135" s="49"/>
      <c r="I135" s="49"/>
      <c r="J135" s="49"/>
      <c r="K135" s="49"/>
      <c r="L135" s="49"/>
      <c r="M135" s="49"/>
      <c r="N135" s="49"/>
      <c r="O135" s="49"/>
      <c r="P135" s="49"/>
      <c r="Q135" s="49"/>
      <c r="R135" s="49"/>
      <c r="S135" s="49"/>
      <c r="T135" s="49"/>
      <c r="U135" s="49"/>
    </row>
    <row r="136" spans="1:21" ht="51.95" customHeight="1">
      <c r="A136" s="49"/>
      <c r="B136" s="49"/>
      <c r="C136" s="49"/>
      <c r="D136" s="49"/>
      <c r="E136" s="49"/>
      <c r="F136" s="49"/>
      <c r="G136" s="49"/>
      <c r="H136" s="49"/>
      <c r="I136" s="49"/>
      <c r="J136" s="49"/>
      <c r="K136" s="49"/>
      <c r="L136" s="49"/>
      <c r="M136" s="49"/>
      <c r="N136" s="49"/>
      <c r="O136" s="49"/>
      <c r="P136" s="49"/>
      <c r="Q136" s="49"/>
      <c r="R136" s="49"/>
      <c r="S136" s="49"/>
      <c r="T136" s="49"/>
      <c r="U136" s="49"/>
    </row>
    <row r="137" spans="1:21" ht="51.95" customHeight="1">
      <c r="A137" s="49"/>
      <c r="B137" s="49"/>
      <c r="C137" s="49"/>
      <c r="D137" s="49"/>
      <c r="E137" s="49"/>
      <c r="F137" s="49"/>
      <c r="G137" s="49"/>
      <c r="H137" s="49"/>
      <c r="I137" s="49"/>
      <c r="J137" s="49"/>
      <c r="K137" s="49"/>
      <c r="L137" s="49"/>
      <c r="M137" s="49"/>
      <c r="N137" s="49"/>
      <c r="O137" s="49"/>
      <c r="P137" s="49"/>
      <c r="Q137" s="49"/>
      <c r="R137" s="49"/>
      <c r="S137" s="49"/>
      <c r="T137" s="49"/>
      <c r="U137" s="49"/>
    </row>
    <row r="138" spans="1:21" ht="51.95" customHeight="1">
      <c r="A138" s="49"/>
      <c r="B138" s="49"/>
      <c r="C138" s="49"/>
      <c r="D138" s="49"/>
      <c r="E138" s="49"/>
      <c r="F138" s="49"/>
      <c r="G138" s="49"/>
      <c r="H138" s="49"/>
      <c r="I138" s="49"/>
      <c r="J138" s="49"/>
      <c r="K138" s="49"/>
      <c r="L138" s="49"/>
      <c r="M138" s="49"/>
      <c r="N138" s="49"/>
      <c r="O138" s="49"/>
      <c r="P138" s="49"/>
      <c r="Q138" s="49"/>
      <c r="R138" s="49"/>
      <c r="S138" s="49"/>
      <c r="T138" s="49"/>
      <c r="U138" s="49"/>
    </row>
    <row r="139" spans="1:21" ht="51.95" customHeight="1">
      <c r="A139" s="49"/>
      <c r="B139" s="49"/>
      <c r="C139" s="49"/>
      <c r="D139" s="49"/>
      <c r="E139" s="49"/>
      <c r="F139" s="49"/>
      <c r="G139" s="49"/>
      <c r="H139" s="49"/>
      <c r="I139" s="49"/>
      <c r="J139" s="49"/>
      <c r="K139" s="49"/>
      <c r="L139" s="49"/>
      <c r="M139" s="49"/>
      <c r="N139" s="49"/>
      <c r="O139" s="49"/>
      <c r="P139" s="49"/>
      <c r="Q139" s="49"/>
      <c r="R139" s="49"/>
      <c r="S139" s="49"/>
      <c r="T139" s="49"/>
      <c r="U139" s="49"/>
    </row>
    <row r="140" spans="1:21" ht="51.95" customHeight="1">
      <c r="A140" s="49"/>
      <c r="B140" s="49"/>
      <c r="C140" s="49"/>
      <c r="D140" s="49"/>
      <c r="E140" s="49"/>
      <c r="F140" s="49"/>
      <c r="G140" s="49"/>
      <c r="H140" s="49"/>
      <c r="I140" s="49"/>
      <c r="J140" s="49"/>
      <c r="K140" s="49"/>
      <c r="L140" s="49"/>
      <c r="M140" s="49"/>
      <c r="N140" s="49"/>
      <c r="O140" s="49"/>
      <c r="P140" s="49"/>
      <c r="Q140" s="49"/>
      <c r="R140" s="49"/>
      <c r="S140" s="49"/>
      <c r="T140" s="49"/>
      <c r="U140" s="49"/>
    </row>
    <row r="141" spans="1:21" ht="51.95" customHeight="1">
      <c r="A141" s="49"/>
      <c r="B141" s="49"/>
      <c r="C141" s="49"/>
      <c r="D141" s="49"/>
      <c r="E141" s="49"/>
      <c r="F141" s="49"/>
      <c r="G141" s="49"/>
      <c r="H141" s="49"/>
      <c r="I141" s="49"/>
      <c r="J141" s="49"/>
      <c r="K141" s="49"/>
      <c r="L141" s="49"/>
      <c r="M141" s="49"/>
      <c r="N141" s="49"/>
      <c r="O141" s="49"/>
      <c r="P141" s="49"/>
      <c r="Q141" s="49"/>
      <c r="R141" s="49"/>
      <c r="S141" s="49"/>
      <c r="T141" s="49"/>
      <c r="U141" s="49"/>
    </row>
    <row r="142" spans="1:21" ht="51.95" customHeight="1">
      <c r="A142" s="49"/>
      <c r="B142" s="49"/>
      <c r="C142" s="49"/>
      <c r="D142" s="49"/>
      <c r="E142" s="49"/>
      <c r="F142" s="49"/>
      <c r="G142" s="49"/>
      <c r="H142" s="49"/>
      <c r="I142" s="49"/>
      <c r="J142" s="49"/>
      <c r="K142" s="49"/>
      <c r="L142" s="49"/>
      <c r="M142" s="49"/>
      <c r="N142" s="49"/>
      <c r="O142" s="49"/>
      <c r="P142" s="49"/>
      <c r="Q142" s="49"/>
      <c r="R142" s="49"/>
      <c r="S142" s="49"/>
      <c r="T142" s="49"/>
      <c r="U142" s="49"/>
    </row>
    <row r="143" spans="1:21" ht="51.95" customHeight="1">
      <c r="A143" s="49"/>
      <c r="B143" s="49"/>
      <c r="C143" s="49"/>
      <c r="D143" s="49"/>
      <c r="E143" s="49"/>
      <c r="F143" s="49"/>
      <c r="G143" s="49"/>
      <c r="H143" s="49"/>
      <c r="I143" s="49"/>
      <c r="J143" s="49"/>
      <c r="K143" s="49"/>
      <c r="L143" s="49"/>
      <c r="M143" s="49"/>
      <c r="N143" s="49"/>
      <c r="O143" s="49"/>
      <c r="P143" s="49"/>
      <c r="Q143" s="49"/>
      <c r="R143" s="49"/>
      <c r="S143" s="49"/>
      <c r="T143" s="49"/>
      <c r="U143" s="49"/>
    </row>
    <row r="144" spans="1:21" ht="51.95" customHeight="1">
      <c r="A144" s="49"/>
      <c r="B144" s="49"/>
      <c r="C144" s="49"/>
      <c r="D144" s="49"/>
      <c r="E144" s="49"/>
      <c r="F144" s="49"/>
      <c r="G144" s="49"/>
      <c r="H144" s="49"/>
      <c r="I144" s="49"/>
      <c r="J144" s="49"/>
      <c r="K144" s="49"/>
      <c r="L144" s="49"/>
      <c r="M144" s="49"/>
      <c r="N144" s="49"/>
      <c r="O144" s="49"/>
      <c r="P144" s="49"/>
      <c r="Q144" s="49"/>
      <c r="R144" s="49"/>
      <c r="S144" s="49"/>
      <c r="T144" s="49"/>
      <c r="U144" s="49"/>
    </row>
    <row r="145" spans="1:21" ht="51.95" customHeight="1">
      <c r="A145" s="49"/>
      <c r="B145" s="49"/>
      <c r="C145" s="49"/>
      <c r="D145" s="49"/>
      <c r="E145" s="49"/>
      <c r="F145" s="49"/>
      <c r="G145" s="49"/>
      <c r="H145" s="49"/>
      <c r="I145" s="49"/>
      <c r="J145" s="49"/>
      <c r="K145" s="49"/>
      <c r="L145" s="49"/>
      <c r="M145" s="49"/>
      <c r="N145" s="49"/>
      <c r="O145" s="49"/>
      <c r="P145" s="49"/>
      <c r="Q145" s="49"/>
      <c r="R145" s="49"/>
      <c r="S145" s="49"/>
      <c r="T145" s="49"/>
      <c r="U145" s="49"/>
    </row>
    <row r="146" spans="1:21" ht="51.95" customHeight="1">
      <c r="A146" s="49"/>
      <c r="B146" s="49"/>
      <c r="C146" s="49"/>
      <c r="D146" s="49"/>
      <c r="E146" s="49"/>
      <c r="F146" s="49"/>
      <c r="G146" s="49"/>
      <c r="H146" s="49"/>
      <c r="I146" s="49"/>
      <c r="J146" s="49"/>
      <c r="K146" s="49"/>
      <c r="L146" s="49"/>
      <c r="M146" s="49"/>
      <c r="N146" s="49"/>
      <c r="O146" s="49"/>
      <c r="P146" s="49"/>
      <c r="Q146" s="49"/>
      <c r="R146" s="49"/>
      <c r="S146" s="49"/>
      <c r="T146" s="49"/>
      <c r="U146" s="49"/>
    </row>
    <row r="147" spans="1:21" ht="51.95" customHeight="1">
      <c r="A147" s="49"/>
      <c r="B147" s="49"/>
      <c r="C147" s="49"/>
      <c r="D147" s="49"/>
      <c r="E147" s="49"/>
      <c r="F147" s="49"/>
      <c r="G147" s="49"/>
      <c r="H147" s="49"/>
      <c r="I147" s="49"/>
      <c r="J147" s="49"/>
      <c r="K147" s="49"/>
      <c r="L147" s="49"/>
      <c r="M147" s="49"/>
      <c r="N147" s="49"/>
      <c r="O147" s="49"/>
      <c r="P147" s="49"/>
      <c r="Q147" s="49"/>
      <c r="R147" s="49"/>
      <c r="S147" s="49"/>
      <c r="T147" s="49"/>
      <c r="U147" s="49"/>
    </row>
    <row r="148" spans="1:21" ht="51.95" customHeight="1">
      <c r="A148" s="49"/>
      <c r="B148" s="49"/>
      <c r="C148" s="49"/>
      <c r="D148" s="49"/>
      <c r="E148" s="49"/>
      <c r="F148" s="49"/>
      <c r="G148" s="49"/>
      <c r="H148" s="49"/>
      <c r="I148" s="49"/>
      <c r="J148" s="49"/>
      <c r="K148" s="49"/>
      <c r="L148" s="49"/>
      <c r="M148" s="49"/>
      <c r="N148" s="49"/>
      <c r="O148" s="49"/>
      <c r="P148" s="49"/>
      <c r="Q148" s="49"/>
      <c r="R148" s="49"/>
      <c r="S148" s="49"/>
      <c r="T148" s="49"/>
      <c r="U148" s="49"/>
    </row>
    <row r="149" spans="1:21" ht="51.95" customHeight="1">
      <c r="A149" s="49"/>
      <c r="B149" s="49"/>
      <c r="C149" s="49"/>
      <c r="D149" s="49"/>
      <c r="E149" s="49"/>
      <c r="F149" s="49"/>
      <c r="G149" s="49"/>
      <c r="H149" s="49"/>
      <c r="I149" s="49"/>
      <c r="J149" s="49"/>
      <c r="K149" s="49"/>
      <c r="L149" s="49"/>
      <c r="M149" s="49"/>
      <c r="N149" s="49"/>
      <c r="O149" s="49"/>
      <c r="P149" s="49"/>
      <c r="Q149" s="49"/>
      <c r="R149" s="49"/>
      <c r="S149" s="49"/>
      <c r="T149" s="49"/>
      <c r="U149" s="49"/>
    </row>
    <row r="150" spans="1:21" ht="51.95" customHeight="1">
      <c r="A150" s="49"/>
      <c r="B150" s="49"/>
      <c r="C150" s="49"/>
      <c r="D150" s="49"/>
      <c r="E150" s="49"/>
      <c r="F150" s="49"/>
      <c r="G150" s="49"/>
      <c r="H150" s="49"/>
      <c r="I150" s="49"/>
      <c r="J150" s="49"/>
      <c r="K150" s="49"/>
      <c r="L150" s="49"/>
      <c r="M150" s="49"/>
      <c r="N150" s="49"/>
      <c r="O150" s="49"/>
      <c r="P150" s="49"/>
      <c r="Q150" s="49"/>
      <c r="R150" s="49"/>
      <c r="S150" s="49"/>
      <c r="T150" s="49"/>
      <c r="U150" s="49"/>
    </row>
    <row r="151" spans="1:21" ht="51.95" customHeight="1">
      <c r="A151" s="49"/>
      <c r="B151" s="49"/>
      <c r="C151" s="49"/>
      <c r="D151" s="49"/>
      <c r="E151" s="49"/>
      <c r="F151" s="49"/>
      <c r="G151" s="49"/>
      <c r="H151" s="49"/>
      <c r="I151" s="49"/>
      <c r="J151" s="49"/>
      <c r="K151" s="49"/>
      <c r="L151" s="49"/>
      <c r="M151" s="49"/>
      <c r="N151" s="49"/>
      <c r="O151" s="49"/>
      <c r="P151" s="49"/>
      <c r="Q151" s="49"/>
      <c r="R151" s="49"/>
      <c r="S151" s="49"/>
      <c r="T151" s="49"/>
      <c r="U151" s="49"/>
    </row>
    <row r="152" spans="1:21" ht="51.95" customHeight="1">
      <c r="A152" s="49"/>
      <c r="B152" s="49"/>
      <c r="C152" s="49"/>
      <c r="D152" s="49"/>
      <c r="E152" s="49"/>
      <c r="F152" s="49"/>
      <c r="G152" s="49"/>
      <c r="H152" s="49"/>
      <c r="I152" s="49"/>
      <c r="J152" s="49"/>
      <c r="K152" s="49"/>
      <c r="L152" s="49"/>
      <c r="M152" s="49"/>
      <c r="N152" s="49"/>
      <c r="O152" s="49"/>
      <c r="P152" s="49"/>
      <c r="Q152" s="49"/>
      <c r="R152" s="49"/>
      <c r="S152" s="49"/>
      <c r="T152" s="49"/>
      <c r="U152" s="49"/>
    </row>
    <row r="153" spans="1:21" ht="51.95" customHeight="1">
      <c r="A153" s="49"/>
      <c r="B153" s="49"/>
      <c r="C153" s="49"/>
      <c r="D153" s="49"/>
      <c r="E153" s="49"/>
      <c r="F153" s="49"/>
      <c r="G153" s="49"/>
      <c r="H153" s="49"/>
      <c r="I153" s="49"/>
      <c r="J153" s="49"/>
      <c r="K153" s="49"/>
      <c r="L153" s="49"/>
      <c r="M153" s="49"/>
      <c r="N153" s="49"/>
      <c r="O153" s="49"/>
      <c r="P153" s="49"/>
      <c r="Q153" s="49"/>
      <c r="R153" s="49"/>
      <c r="S153" s="49"/>
      <c r="T153" s="49"/>
      <c r="U153" s="49"/>
    </row>
    <row r="154" spans="1:21" ht="51.95" customHeight="1">
      <c r="A154" s="49"/>
      <c r="B154" s="49"/>
      <c r="C154" s="49"/>
      <c r="D154" s="49"/>
      <c r="E154" s="49"/>
      <c r="F154" s="49"/>
      <c r="G154" s="49"/>
      <c r="H154" s="49"/>
      <c r="I154" s="49"/>
      <c r="J154" s="49"/>
      <c r="K154" s="49"/>
      <c r="L154" s="49"/>
      <c r="M154" s="49"/>
      <c r="N154" s="49"/>
      <c r="O154" s="49"/>
      <c r="P154" s="49"/>
      <c r="Q154" s="49"/>
      <c r="R154" s="49"/>
      <c r="S154" s="49"/>
      <c r="T154" s="49"/>
      <c r="U154" s="49"/>
    </row>
    <row r="155" spans="1:21" ht="51.95" customHeight="1">
      <c r="A155" s="49"/>
      <c r="B155" s="49"/>
      <c r="C155" s="49"/>
      <c r="D155" s="49"/>
      <c r="E155" s="49"/>
      <c r="F155" s="49"/>
      <c r="G155" s="49"/>
      <c r="H155" s="49"/>
      <c r="I155" s="49"/>
      <c r="J155" s="49"/>
      <c r="K155" s="49"/>
      <c r="L155" s="49"/>
      <c r="M155" s="49"/>
      <c r="N155" s="49"/>
      <c r="O155" s="49"/>
      <c r="P155" s="49"/>
      <c r="Q155" s="49"/>
      <c r="R155" s="49"/>
      <c r="S155" s="49"/>
      <c r="T155" s="49"/>
      <c r="U155" s="49"/>
    </row>
    <row r="156" spans="1:21" ht="51.95" customHeight="1">
      <c r="A156" s="49"/>
      <c r="B156" s="49"/>
      <c r="C156" s="49"/>
      <c r="D156" s="49"/>
      <c r="E156" s="49"/>
      <c r="F156" s="49"/>
      <c r="G156" s="49"/>
      <c r="H156" s="49"/>
      <c r="I156" s="49"/>
      <c r="J156" s="49"/>
      <c r="K156" s="49"/>
      <c r="L156" s="49"/>
      <c r="M156" s="49"/>
      <c r="N156" s="49"/>
      <c r="O156" s="49"/>
      <c r="P156" s="49"/>
      <c r="Q156" s="49"/>
      <c r="R156" s="49"/>
      <c r="S156" s="49"/>
      <c r="T156" s="49"/>
      <c r="U156" s="49"/>
    </row>
    <row r="157" spans="1:21" ht="51.95" customHeight="1">
      <c r="A157" s="49"/>
      <c r="B157" s="49"/>
      <c r="C157" s="49"/>
      <c r="D157" s="49"/>
      <c r="E157" s="49"/>
      <c r="F157" s="49"/>
      <c r="G157" s="49"/>
      <c r="H157" s="49"/>
      <c r="I157" s="49"/>
      <c r="J157" s="49"/>
      <c r="K157" s="49"/>
      <c r="L157" s="49"/>
      <c r="M157" s="49"/>
      <c r="N157" s="49"/>
      <c r="O157" s="49"/>
      <c r="P157" s="49"/>
      <c r="Q157" s="49"/>
      <c r="R157" s="49"/>
      <c r="S157" s="49"/>
      <c r="T157" s="49"/>
      <c r="U157" s="49"/>
    </row>
    <row r="158" spans="1:21" ht="51.95" customHeight="1">
      <c r="A158" s="49"/>
      <c r="B158" s="49"/>
      <c r="C158" s="49"/>
      <c r="D158" s="49"/>
      <c r="E158" s="49"/>
      <c r="F158" s="49"/>
      <c r="G158" s="49"/>
      <c r="H158" s="49"/>
      <c r="I158" s="49"/>
      <c r="J158" s="49"/>
      <c r="K158" s="49"/>
      <c r="L158" s="49"/>
      <c r="M158" s="49"/>
      <c r="N158" s="49"/>
      <c r="O158" s="49"/>
      <c r="P158" s="49"/>
      <c r="Q158" s="49"/>
      <c r="R158" s="49"/>
      <c r="S158" s="49"/>
      <c r="T158" s="49"/>
      <c r="U158" s="49"/>
    </row>
    <row r="159" spans="1:21" ht="51.95" customHeight="1">
      <c r="A159" s="49"/>
      <c r="B159" s="49"/>
      <c r="C159" s="49"/>
      <c r="D159" s="49"/>
      <c r="E159" s="49"/>
      <c r="F159" s="49"/>
      <c r="G159" s="49"/>
      <c r="H159" s="49"/>
      <c r="I159" s="49"/>
      <c r="J159" s="49"/>
      <c r="K159" s="49"/>
      <c r="L159" s="49"/>
      <c r="M159" s="49"/>
      <c r="N159" s="49"/>
      <c r="O159" s="49"/>
      <c r="P159" s="49"/>
      <c r="Q159" s="49"/>
      <c r="R159" s="49"/>
      <c r="S159" s="49"/>
      <c r="T159" s="49"/>
      <c r="U159" s="49"/>
    </row>
    <row r="160" spans="1:21" ht="51.95" customHeight="1">
      <c r="A160" s="49"/>
      <c r="B160" s="49"/>
      <c r="C160" s="49"/>
      <c r="D160" s="49"/>
      <c r="E160" s="49"/>
      <c r="F160" s="49"/>
      <c r="G160" s="49"/>
      <c r="H160" s="49"/>
      <c r="I160" s="49"/>
      <c r="J160" s="49"/>
      <c r="K160" s="49"/>
      <c r="L160" s="49"/>
      <c r="M160" s="49"/>
      <c r="N160" s="49"/>
      <c r="O160" s="49"/>
      <c r="P160" s="49"/>
      <c r="Q160" s="49"/>
      <c r="R160" s="49"/>
      <c r="S160" s="49"/>
      <c r="T160" s="49"/>
      <c r="U160" s="49"/>
    </row>
    <row r="161" spans="1:21" ht="51.95" customHeight="1">
      <c r="A161" s="49"/>
      <c r="B161" s="49"/>
      <c r="C161" s="49"/>
      <c r="D161" s="49"/>
      <c r="E161" s="49"/>
      <c r="F161" s="49"/>
      <c r="G161" s="49"/>
      <c r="H161" s="49"/>
      <c r="I161" s="49"/>
      <c r="J161" s="49"/>
      <c r="K161" s="49"/>
      <c r="L161" s="49"/>
      <c r="M161" s="49"/>
      <c r="N161" s="49"/>
      <c r="O161" s="49"/>
      <c r="P161" s="49"/>
      <c r="Q161" s="49"/>
      <c r="R161" s="49"/>
      <c r="S161" s="49"/>
      <c r="T161" s="49"/>
      <c r="U161" s="49"/>
    </row>
    <row r="162" spans="1:21" ht="51.95" customHeight="1">
      <c r="A162" s="49"/>
      <c r="B162" s="49"/>
      <c r="C162" s="49"/>
      <c r="D162" s="49"/>
      <c r="E162" s="49"/>
      <c r="F162" s="49"/>
      <c r="G162" s="49"/>
      <c r="H162" s="49"/>
      <c r="I162" s="49"/>
      <c r="J162" s="49"/>
      <c r="K162" s="49"/>
      <c r="L162" s="49"/>
      <c r="M162" s="49"/>
      <c r="N162" s="49"/>
      <c r="O162" s="49"/>
      <c r="P162" s="49"/>
      <c r="Q162" s="49"/>
      <c r="R162" s="49"/>
      <c r="S162" s="49"/>
      <c r="T162" s="49"/>
      <c r="U162" s="49"/>
    </row>
    <row r="163" spans="1:21" ht="51.95" customHeight="1">
      <c r="A163" s="49"/>
      <c r="B163" s="49"/>
      <c r="C163" s="49"/>
      <c r="D163" s="49"/>
      <c r="E163" s="49"/>
      <c r="F163" s="49"/>
      <c r="G163" s="49"/>
      <c r="H163" s="49"/>
      <c r="I163" s="49"/>
      <c r="J163" s="49"/>
      <c r="K163" s="49"/>
      <c r="L163" s="49"/>
      <c r="M163" s="49"/>
      <c r="N163" s="49"/>
      <c r="O163" s="49"/>
      <c r="P163" s="49"/>
      <c r="Q163" s="49"/>
      <c r="R163" s="49"/>
      <c r="S163" s="49"/>
      <c r="T163" s="49"/>
      <c r="U163" s="49"/>
    </row>
    <row r="164" spans="1:21" ht="51.95" customHeight="1">
      <c r="A164" s="49"/>
      <c r="B164" s="49"/>
      <c r="C164" s="49"/>
      <c r="D164" s="49"/>
      <c r="E164" s="49"/>
      <c r="F164" s="49"/>
      <c r="G164" s="49"/>
      <c r="H164" s="49"/>
      <c r="I164" s="49"/>
      <c r="J164" s="49"/>
      <c r="K164" s="49"/>
      <c r="L164" s="49"/>
      <c r="M164" s="49"/>
      <c r="N164" s="49"/>
      <c r="O164" s="49"/>
      <c r="P164" s="49"/>
      <c r="Q164" s="49"/>
      <c r="R164" s="49"/>
      <c r="S164" s="49"/>
      <c r="T164" s="49"/>
      <c r="U164" s="49"/>
    </row>
    <row r="165" spans="1:21" ht="51.95" customHeight="1">
      <c r="A165" s="49"/>
      <c r="B165" s="49"/>
      <c r="C165" s="49"/>
      <c r="D165" s="49"/>
      <c r="E165" s="49"/>
      <c r="F165" s="49"/>
      <c r="G165" s="49"/>
      <c r="H165" s="49"/>
      <c r="I165" s="49"/>
      <c r="J165" s="49"/>
      <c r="K165" s="49"/>
      <c r="L165" s="49"/>
      <c r="M165" s="49"/>
      <c r="N165" s="49"/>
      <c r="O165" s="49"/>
      <c r="P165" s="49"/>
      <c r="Q165" s="49"/>
      <c r="R165" s="49"/>
      <c r="S165" s="49"/>
      <c r="T165" s="49"/>
      <c r="U165" s="49"/>
    </row>
    <row r="166" spans="1:21" ht="51.95" customHeight="1">
      <c r="A166" s="49"/>
      <c r="B166" s="49"/>
      <c r="C166" s="49"/>
      <c r="D166" s="49"/>
      <c r="E166" s="49"/>
      <c r="F166" s="49"/>
      <c r="G166" s="49"/>
      <c r="H166" s="49"/>
      <c r="I166" s="49"/>
      <c r="J166" s="49"/>
      <c r="K166" s="49"/>
      <c r="L166" s="49"/>
      <c r="M166" s="49"/>
      <c r="N166" s="49"/>
      <c r="O166" s="49"/>
      <c r="P166" s="49"/>
      <c r="Q166" s="49"/>
      <c r="R166" s="49"/>
      <c r="S166" s="49"/>
      <c r="T166" s="49"/>
      <c r="U166" s="49"/>
    </row>
    <row r="167" spans="1:21" ht="51.95" customHeight="1">
      <c r="A167" s="49"/>
      <c r="B167" s="49"/>
      <c r="C167" s="49"/>
      <c r="D167" s="49"/>
      <c r="E167" s="49"/>
      <c r="F167" s="49"/>
      <c r="G167" s="49"/>
      <c r="H167" s="49"/>
      <c r="I167" s="49"/>
      <c r="J167" s="49"/>
      <c r="K167" s="49"/>
      <c r="L167" s="49"/>
      <c r="M167" s="49"/>
      <c r="N167" s="49"/>
      <c r="O167" s="49"/>
      <c r="P167" s="49"/>
      <c r="Q167" s="49"/>
      <c r="R167" s="49"/>
      <c r="S167" s="49"/>
      <c r="T167" s="49"/>
      <c r="U167" s="49"/>
    </row>
  </sheetData>
  <sheetProtection selectLockedCells="1" selectUnlockedCells="1"/>
  <autoFilter ref="A6:AE85" xr:uid="{B89C29D8-2F60-4C04-BD90-1C02FE3EDB8D}"/>
  <mergeCells count="77">
    <mergeCell ref="A114:E114"/>
    <mergeCell ref="A115:E115"/>
    <mergeCell ref="A104:E104"/>
    <mergeCell ref="A105:E105"/>
    <mergeCell ref="A108:C108"/>
    <mergeCell ref="A109:C109"/>
    <mergeCell ref="A110:C110"/>
    <mergeCell ref="A111:C111"/>
    <mergeCell ref="A101:E101"/>
    <mergeCell ref="A102:E102"/>
    <mergeCell ref="A103:E103"/>
    <mergeCell ref="A112:C112"/>
    <mergeCell ref="A113:E113"/>
    <mergeCell ref="L98:O98"/>
    <mergeCell ref="T98:U98"/>
    <mergeCell ref="L99:O99"/>
    <mergeCell ref="T99:U99"/>
    <mergeCell ref="A100:E100"/>
    <mergeCell ref="L100:O100"/>
    <mergeCell ref="T100:U100"/>
    <mergeCell ref="A96:E96"/>
    <mergeCell ref="L96:O96"/>
    <mergeCell ref="T96:U96"/>
    <mergeCell ref="A97:E97"/>
    <mergeCell ref="L97:O97"/>
    <mergeCell ref="T97:U97"/>
    <mergeCell ref="L94:O94"/>
    <mergeCell ref="T94:U94"/>
    <mergeCell ref="A95:E95"/>
    <mergeCell ref="L95:O95"/>
    <mergeCell ref="T95:U95"/>
    <mergeCell ref="A92:J92"/>
    <mergeCell ref="L93:O93"/>
    <mergeCell ref="T93:U93"/>
    <mergeCell ref="A84:N84"/>
    <mergeCell ref="A85:M85"/>
    <mergeCell ref="A86:M86"/>
    <mergeCell ref="A89:J89"/>
    <mergeCell ref="A77:J77"/>
    <mergeCell ref="A78:N78"/>
    <mergeCell ref="A75:N75"/>
    <mergeCell ref="A76:N76"/>
    <mergeCell ref="L91:O91"/>
    <mergeCell ref="A79:M79"/>
    <mergeCell ref="A80:M80"/>
    <mergeCell ref="A81:M81"/>
    <mergeCell ref="A82:M82"/>
    <mergeCell ref="A83:M83"/>
    <mergeCell ref="Z4:Z5"/>
    <mergeCell ref="V5:V6"/>
    <mergeCell ref="K4:K6"/>
    <mergeCell ref="L4:L6"/>
    <mergeCell ref="A74:N74"/>
    <mergeCell ref="T5:T6"/>
    <mergeCell ref="U5:U6"/>
    <mergeCell ref="W5:W6"/>
    <mergeCell ref="S5:S6"/>
    <mergeCell ref="E4:E6"/>
    <mergeCell ref="F4:F6"/>
    <mergeCell ref="H5:H6"/>
    <mergeCell ref="I5:I6"/>
    <mergeCell ref="J5:J6"/>
    <mergeCell ref="P5:P6"/>
    <mergeCell ref="M4:M6"/>
    <mergeCell ref="A1:U1"/>
    <mergeCell ref="A2:U2"/>
    <mergeCell ref="A4:A6"/>
    <mergeCell ref="B4:B6"/>
    <mergeCell ref="C4:C6"/>
    <mergeCell ref="D4:D6"/>
    <mergeCell ref="Q5:Q6"/>
    <mergeCell ref="G4:G6"/>
    <mergeCell ref="H4:J4"/>
    <mergeCell ref="P4:Y4"/>
    <mergeCell ref="R5:R6"/>
    <mergeCell ref="N4:N6"/>
    <mergeCell ref="O4:O6"/>
  </mergeCells>
  <phoneticPr fontId="19" type="noConversion"/>
  <printOptions horizontalCentered="1"/>
  <pageMargins left="0.25" right="0.25" top="0.75" bottom="0.75" header="0.3" footer="0.3"/>
  <pageSetup paperSize="8" scale="46" firstPageNumber="0" fitToHeight="0" orientation="landscape" r:id="rId1"/>
  <headerFooter alignWithMargins="0"/>
  <rowBreaks count="2" manualBreakCount="2">
    <brk id="46" max="24" man="1"/>
    <brk id="85"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502F-CE6F-43F2-ABD9-443A967D72AA}">
  <sheetPr>
    <pageSetUpPr fitToPage="1"/>
  </sheetPr>
  <dimension ref="A1:Z105"/>
  <sheetViews>
    <sheetView topLeftCell="A3" zoomScale="70" zoomScaleNormal="70" zoomScaleSheetLayoutView="50" workbookViewId="0">
      <selection activeCell="K14" sqref="K14"/>
    </sheetView>
  </sheetViews>
  <sheetFormatPr defaultRowHeight="12.75"/>
  <cols>
    <col min="1" max="1" width="27.140625" style="1" customWidth="1"/>
    <col min="2" max="2" width="24" style="1" customWidth="1"/>
    <col min="3" max="3" width="10.85546875" style="1" hidden="1" customWidth="1"/>
    <col min="4" max="4" width="11.7109375" style="1" hidden="1" customWidth="1"/>
    <col min="5" max="5" width="6.85546875" style="1" hidden="1" customWidth="1"/>
    <col min="6" max="6" width="6.7109375" style="1" hidden="1" customWidth="1"/>
    <col min="7" max="7" width="12.28515625" style="1" hidden="1" customWidth="1"/>
    <col min="8" max="8" width="15.5703125" style="1" hidden="1" customWidth="1"/>
    <col min="9" max="9" width="11.28515625" style="1" hidden="1" customWidth="1"/>
    <col min="10" max="10" width="16.5703125" style="1" hidden="1" customWidth="1"/>
    <col min="11" max="11" width="51.140625" style="1" customWidth="1"/>
    <col min="12" max="13" width="22.5703125" style="1" customWidth="1"/>
    <col min="14" max="14" width="17.85546875" style="1" hidden="1" customWidth="1"/>
    <col min="15" max="15" width="18.28515625" style="1" hidden="1" customWidth="1"/>
    <col min="16" max="16" width="15.42578125" style="1" hidden="1" customWidth="1"/>
    <col min="17" max="17" width="21.5703125" style="1" customWidth="1"/>
    <col min="18" max="18" width="19.5703125" style="1" customWidth="1"/>
    <col min="19" max="19" width="20.42578125" style="1" customWidth="1"/>
    <col min="20" max="21" width="17.28515625" style="1" customWidth="1"/>
    <col min="22" max="22" width="20.7109375" style="1" customWidth="1"/>
    <col min="23" max="23" width="25.7109375" style="1" customWidth="1"/>
    <col min="24" max="24" width="25.140625" style="1" customWidth="1"/>
    <col min="25" max="25" width="28.28515625" style="1" customWidth="1"/>
    <col min="26" max="16384" width="9.140625" style="1"/>
  </cols>
  <sheetData>
    <row r="1" spans="1:26" ht="51.95" customHeight="1">
      <c r="A1" s="212" t="s">
        <v>347</v>
      </c>
      <c r="B1" s="212"/>
      <c r="C1" s="212"/>
      <c r="D1" s="212"/>
      <c r="E1" s="212"/>
      <c r="F1" s="212"/>
      <c r="G1" s="212"/>
      <c r="H1" s="212"/>
      <c r="I1" s="212"/>
      <c r="J1" s="212"/>
      <c r="K1" s="212"/>
      <c r="L1" s="212"/>
      <c r="M1" s="212"/>
      <c r="N1" s="212"/>
      <c r="O1" s="212"/>
      <c r="P1" s="212"/>
      <c r="Q1" s="212"/>
      <c r="R1" s="26"/>
      <c r="S1" s="26"/>
      <c r="T1" s="26"/>
      <c r="U1" s="26"/>
      <c r="V1" s="26"/>
      <c r="W1" s="26"/>
      <c r="X1" s="26"/>
      <c r="Y1" s="26"/>
    </row>
    <row r="2" spans="1:26" ht="51.95" customHeight="1">
      <c r="A2" s="212" t="s">
        <v>126</v>
      </c>
      <c r="B2" s="212"/>
      <c r="C2" s="212"/>
      <c r="D2" s="212"/>
      <c r="E2" s="212"/>
      <c r="F2" s="212"/>
      <c r="G2" s="212"/>
      <c r="H2" s="212"/>
      <c r="I2" s="212"/>
      <c r="J2" s="212"/>
      <c r="K2" s="212"/>
      <c r="L2" s="212"/>
      <c r="M2" s="212"/>
      <c r="N2" s="212"/>
      <c r="O2" s="212"/>
      <c r="P2" s="212"/>
      <c r="Q2" s="212"/>
      <c r="R2" s="26"/>
      <c r="S2" s="26"/>
      <c r="T2" s="26"/>
      <c r="U2" s="26"/>
      <c r="V2" s="26"/>
      <c r="W2" s="26"/>
      <c r="X2" s="26"/>
      <c r="Y2" s="26"/>
    </row>
    <row r="3" spans="1:26" ht="51.95" customHeight="1">
      <c r="A3" s="232" t="s">
        <v>116</v>
      </c>
      <c r="B3" s="233"/>
      <c r="C3" s="233"/>
      <c r="D3" s="233"/>
      <c r="E3" s="233"/>
      <c r="F3" s="233"/>
      <c r="G3" s="233"/>
      <c r="H3" s="233"/>
      <c r="I3" s="233"/>
      <c r="J3" s="233"/>
      <c r="K3" s="233"/>
      <c r="L3" s="233"/>
      <c r="M3" s="233"/>
      <c r="N3" s="233"/>
      <c r="O3" s="233"/>
      <c r="P3" s="233"/>
      <c r="Q3" s="234"/>
      <c r="R3" s="26"/>
      <c r="S3" s="26"/>
      <c r="T3" s="26"/>
      <c r="U3" s="26"/>
      <c r="V3" s="26"/>
      <c r="W3" s="26"/>
      <c r="X3" s="26"/>
      <c r="Y3" s="26"/>
    </row>
    <row r="4" spans="1:26" ht="51.95" customHeight="1">
      <c r="A4" s="26"/>
      <c r="B4" s="26"/>
      <c r="C4" s="26"/>
      <c r="D4" s="26"/>
      <c r="E4" s="26"/>
      <c r="F4" s="26"/>
      <c r="G4" s="26"/>
      <c r="H4" s="26"/>
      <c r="I4" s="26"/>
      <c r="J4" s="26"/>
      <c r="K4" s="26"/>
      <c r="L4" s="26"/>
      <c r="M4" s="26"/>
      <c r="N4" s="26"/>
      <c r="O4" s="26"/>
      <c r="P4" s="26"/>
      <c r="Q4" s="26"/>
      <c r="R4" s="26"/>
      <c r="S4" s="26"/>
      <c r="T4" s="26"/>
      <c r="U4" s="26"/>
      <c r="V4" s="26"/>
      <c r="W4" s="26"/>
      <c r="X4" s="26"/>
      <c r="Y4" s="26"/>
    </row>
    <row r="5" spans="1:26" ht="63.75" customHeight="1">
      <c r="A5" s="213" t="s">
        <v>207</v>
      </c>
      <c r="B5" s="213" t="s">
        <v>52</v>
      </c>
      <c r="C5" s="213" t="s">
        <v>55</v>
      </c>
      <c r="D5" s="213" t="s">
        <v>56</v>
      </c>
      <c r="E5" s="215" t="s">
        <v>57</v>
      </c>
      <c r="F5" s="215"/>
      <c r="G5" s="215"/>
      <c r="H5" s="213" t="s">
        <v>58</v>
      </c>
      <c r="I5" s="215" t="s">
        <v>59</v>
      </c>
      <c r="J5" s="213" t="s">
        <v>60</v>
      </c>
      <c r="K5" s="213" t="s">
        <v>61</v>
      </c>
      <c r="L5" s="213" t="s">
        <v>246</v>
      </c>
      <c r="M5" s="235" t="s">
        <v>209</v>
      </c>
      <c r="N5" s="34"/>
      <c r="O5" s="34"/>
      <c r="P5" s="34"/>
      <c r="Q5" s="229" t="s">
        <v>119</v>
      </c>
      <c r="R5" s="235" t="s">
        <v>210</v>
      </c>
      <c r="S5" s="229" t="s">
        <v>211</v>
      </c>
      <c r="T5" s="229" t="s">
        <v>212</v>
      </c>
      <c r="U5" s="229" t="s">
        <v>213</v>
      </c>
      <c r="V5" s="229" t="s">
        <v>121</v>
      </c>
      <c r="W5" s="239" t="s">
        <v>247</v>
      </c>
      <c r="X5" s="240"/>
      <c r="Y5" s="229" t="s">
        <v>265</v>
      </c>
      <c r="Z5" s="43"/>
    </row>
    <row r="6" spans="1:26" ht="51.95" customHeight="1">
      <c r="A6" s="213"/>
      <c r="B6" s="213"/>
      <c r="C6" s="213"/>
      <c r="D6" s="213"/>
      <c r="E6" s="222" t="s">
        <v>45</v>
      </c>
      <c r="F6" s="222" t="s">
        <v>46</v>
      </c>
      <c r="G6" s="222" t="s">
        <v>47</v>
      </c>
      <c r="H6" s="213"/>
      <c r="I6" s="215"/>
      <c r="J6" s="213"/>
      <c r="K6" s="213"/>
      <c r="L6" s="213"/>
      <c r="M6" s="236"/>
      <c r="N6" s="35" t="s">
        <v>66</v>
      </c>
      <c r="O6" s="35" t="s">
        <v>132</v>
      </c>
      <c r="P6" s="37" t="s">
        <v>67</v>
      </c>
      <c r="Q6" s="230"/>
      <c r="R6" s="236"/>
      <c r="S6" s="230"/>
      <c r="T6" s="230"/>
      <c r="U6" s="230"/>
      <c r="V6" s="230"/>
      <c r="W6" s="217" t="s">
        <v>248</v>
      </c>
      <c r="X6" s="217" t="s">
        <v>249</v>
      </c>
      <c r="Y6" s="230"/>
    </row>
    <row r="7" spans="1:26" ht="11.25" customHeight="1">
      <c r="A7" s="213"/>
      <c r="B7" s="213"/>
      <c r="C7" s="213"/>
      <c r="D7" s="213"/>
      <c r="E7" s="222"/>
      <c r="F7" s="222"/>
      <c r="G7" s="222"/>
      <c r="H7" s="213"/>
      <c r="I7" s="215"/>
      <c r="J7" s="213"/>
      <c r="K7" s="213"/>
      <c r="L7" s="213"/>
      <c r="M7" s="237"/>
      <c r="N7" s="36"/>
      <c r="O7" s="36"/>
      <c r="P7" s="38"/>
      <c r="Q7" s="231"/>
      <c r="R7" s="237"/>
      <c r="S7" s="231"/>
      <c r="T7" s="231"/>
      <c r="U7" s="231"/>
      <c r="V7" s="231"/>
      <c r="W7" s="218"/>
      <c r="X7" s="218"/>
      <c r="Y7" s="231"/>
    </row>
    <row r="8" spans="1:26" s="49" customFormat="1" ht="72" customHeight="1">
      <c r="A8" s="30" t="s">
        <v>351</v>
      </c>
      <c r="B8" s="29" t="s">
        <v>350</v>
      </c>
      <c r="C8" s="29"/>
      <c r="D8" s="29"/>
      <c r="E8" s="29"/>
      <c r="F8" s="64"/>
      <c r="G8" s="64"/>
      <c r="H8" s="29"/>
      <c r="I8" s="64"/>
      <c r="J8" s="64"/>
      <c r="K8" s="65" t="s">
        <v>349</v>
      </c>
      <c r="L8" s="41" t="s">
        <v>234</v>
      </c>
      <c r="M8" s="73">
        <v>1200000</v>
      </c>
      <c r="N8" s="32"/>
      <c r="O8" s="32"/>
      <c r="P8" s="32"/>
      <c r="Q8" s="73">
        <v>2633210</v>
      </c>
      <c r="R8" s="32" t="s">
        <v>216</v>
      </c>
      <c r="S8" s="66" t="s">
        <v>353</v>
      </c>
      <c r="T8" s="32" t="s">
        <v>396</v>
      </c>
      <c r="U8" s="32" t="s">
        <v>396</v>
      </c>
      <c r="V8" s="74">
        <v>3</v>
      </c>
      <c r="W8" s="67" t="s">
        <v>214</v>
      </c>
      <c r="X8" s="61"/>
      <c r="Y8" s="61"/>
    </row>
    <row r="9" spans="1:26" s="96" customFormat="1" ht="72" customHeight="1">
      <c r="A9" s="84" t="s">
        <v>399</v>
      </c>
      <c r="B9" s="86" t="s">
        <v>398</v>
      </c>
      <c r="C9" s="86"/>
      <c r="D9" s="86"/>
      <c r="E9" s="86"/>
      <c r="F9" s="89"/>
      <c r="G9" s="89"/>
      <c r="H9" s="86"/>
      <c r="I9" s="89"/>
      <c r="J9" s="89"/>
      <c r="K9" s="90" t="s">
        <v>397</v>
      </c>
      <c r="L9" s="88" t="s">
        <v>235</v>
      </c>
      <c r="M9" s="102">
        <f>'Scheda D'!Q8</f>
        <v>1415484.13</v>
      </c>
      <c r="N9" s="94"/>
      <c r="O9" s="94"/>
      <c r="P9" s="94"/>
      <c r="Q9" s="102">
        <f>'Scheda D'!U8</f>
        <v>2940000</v>
      </c>
      <c r="R9" s="94" t="s">
        <v>215</v>
      </c>
      <c r="S9" s="112" t="s">
        <v>353</v>
      </c>
      <c r="T9" s="94" t="s">
        <v>396</v>
      </c>
      <c r="U9" s="94" t="s">
        <v>396</v>
      </c>
      <c r="V9" s="113">
        <v>3</v>
      </c>
      <c r="W9" s="114" t="s">
        <v>214</v>
      </c>
      <c r="X9" s="115"/>
      <c r="Y9" s="115"/>
    </row>
    <row r="10" spans="1:26" s="49" customFormat="1" ht="51.95" customHeight="1">
      <c r="A10" s="30" t="s">
        <v>133</v>
      </c>
      <c r="B10" s="29" t="s">
        <v>203</v>
      </c>
      <c r="C10" s="29"/>
      <c r="D10" s="29"/>
      <c r="E10" s="29"/>
      <c r="F10" s="64"/>
      <c r="G10" s="64"/>
      <c r="H10" s="29"/>
      <c r="I10" s="64"/>
      <c r="J10" s="64"/>
      <c r="K10" s="65" t="s">
        <v>195</v>
      </c>
      <c r="L10" s="41" t="s">
        <v>236</v>
      </c>
      <c r="M10" s="73">
        <v>1390229.08</v>
      </c>
      <c r="N10" s="32"/>
      <c r="O10" s="32"/>
      <c r="P10" s="32"/>
      <c r="Q10" s="73">
        <v>3033610</v>
      </c>
      <c r="R10" s="32" t="s">
        <v>216</v>
      </c>
      <c r="S10" s="66" t="s">
        <v>353</v>
      </c>
      <c r="T10" s="32" t="s">
        <v>396</v>
      </c>
      <c r="U10" s="32" t="s">
        <v>396</v>
      </c>
      <c r="V10" s="74">
        <v>3</v>
      </c>
      <c r="W10" s="67" t="s">
        <v>214</v>
      </c>
      <c r="X10" s="61"/>
      <c r="Y10" s="61"/>
    </row>
    <row r="11" spans="1:26" s="96" customFormat="1" ht="51.95" customHeight="1">
      <c r="A11" s="84" t="s">
        <v>400</v>
      </c>
      <c r="B11" s="86" t="s">
        <v>395</v>
      </c>
      <c r="C11" s="86"/>
      <c r="D11" s="86"/>
      <c r="E11" s="86"/>
      <c r="F11" s="89"/>
      <c r="G11" s="89"/>
      <c r="H11" s="86"/>
      <c r="I11" s="89"/>
      <c r="J11" s="89"/>
      <c r="K11" s="90" t="s">
        <v>394</v>
      </c>
      <c r="L11" s="88" t="s">
        <v>235</v>
      </c>
      <c r="M11" s="102">
        <f>'Scheda D'!Q10</f>
        <v>200000</v>
      </c>
      <c r="N11" s="94"/>
      <c r="O11" s="94"/>
      <c r="P11" s="94"/>
      <c r="Q11" s="102">
        <f>'Scheda D'!U10</f>
        <v>1000000</v>
      </c>
      <c r="R11" s="94" t="s">
        <v>216</v>
      </c>
      <c r="S11" s="112" t="s">
        <v>353</v>
      </c>
      <c r="T11" s="94" t="s">
        <v>396</v>
      </c>
      <c r="U11" s="94" t="s">
        <v>396</v>
      </c>
      <c r="V11" s="113">
        <v>3</v>
      </c>
      <c r="W11" s="114" t="s">
        <v>214</v>
      </c>
      <c r="X11" s="115"/>
      <c r="Y11" s="115"/>
    </row>
    <row r="12" spans="1:26" s="49" customFormat="1" ht="51.95" customHeight="1">
      <c r="A12" s="30" t="s">
        <v>401</v>
      </c>
      <c r="B12" s="29" t="s">
        <v>354</v>
      </c>
      <c r="C12" s="31"/>
      <c r="D12" s="31"/>
      <c r="E12" s="31"/>
      <c r="F12" s="64"/>
      <c r="G12" s="64"/>
      <c r="H12" s="29"/>
      <c r="I12" s="69"/>
      <c r="J12" s="64"/>
      <c r="K12" s="65" t="s">
        <v>352</v>
      </c>
      <c r="L12" s="41" t="s">
        <v>234</v>
      </c>
      <c r="M12" s="73">
        <v>306943.65999999997</v>
      </c>
      <c r="N12" s="32"/>
      <c r="O12" s="70"/>
      <c r="P12" s="32"/>
      <c r="Q12" s="73">
        <v>597517.69999999995</v>
      </c>
      <c r="R12" s="32" t="s">
        <v>216</v>
      </c>
      <c r="S12" s="66" t="s">
        <v>353</v>
      </c>
      <c r="T12" s="32" t="s">
        <v>396</v>
      </c>
      <c r="U12" s="32" t="s">
        <v>396</v>
      </c>
      <c r="V12" s="74">
        <v>3</v>
      </c>
      <c r="W12" s="67" t="s">
        <v>214</v>
      </c>
      <c r="X12" s="61"/>
      <c r="Y12" s="61"/>
    </row>
    <row r="13" spans="1:26" s="96" customFormat="1" ht="51.95" customHeight="1">
      <c r="A13" s="84" t="s">
        <v>402</v>
      </c>
      <c r="B13" s="86" t="s">
        <v>335</v>
      </c>
      <c r="C13" s="97"/>
      <c r="D13" s="97"/>
      <c r="E13" s="97"/>
      <c r="F13" s="89"/>
      <c r="G13" s="89"/>
      <c r="H13" s="86"/>
      <c r="I13" s="99"/>
      <c r="J13" s="89"/>
      <c r="K13" s="90" t="s">
        <v>233</v>
      </c>
      <c r="L13" s="88" t="s">
        <v>235</v>
      </c>
      <c r="M13" s="94">
        <f>(400937.77*1.04)*1.22+189933.94</f>
        <v>698643.78257600009</v>
      </c>
      <c r="N13" s="94"/>
      <c r="O13" s="111"/>
      <c r="P13" s="94"/>
      <c r="Q13" s="102">
        <f>'Scheda D'!U12</f>
        <v>9400000</v>
      </c>
      <c r="R13" s="94" t="s">
        <v>215</v>
      </c>
      <c r="S13" s="112" t="s">
        <v>353</v>
      </c>
      <c r="T13" s="94" t="s">
        <v>396</v>
      </c>
      <c r="U13" s="94" t="s">
        <v>396</v>
      </c>
      <c r="V13" s="113" t="s">
        <v>353</v>
      </c>
      <c r="W13" s="114" t="s">
        <v>214</v>
      </c>
      <c r="X13" s="115"/>
      <c r="Y13" s="115"/>
    </row>
    <row r="14" spans="1:26" s="96" customFormat="1" ht="51.95" customHeight="1">
      <c r="A14" s="84" t="s">
        <v>403</v>
      </c>
      <c r="B14" s="86" t="s">
        <v>336</v>
      </c>
      <c r="C14" s="86"/>
      <c r="D14" s="86"/>
      <c r="E14" s="86"/>
      <c r="F14" s="89"/>
      <c r="G14" s="89"/>
      <c r="H14" s="86"/>
      <c r="I14" s="89"/>
      <c r="J14" s="89"/>
      <c r="K14" s="90" t="s">
        <v>345</v>
      </c>
      <c r="L14" s="88" t="s">
        <v>235</v>
      </c>
      <c r="M14" s="102">
        <f>'Scheda D'!Q13</f>
        <v>200000</v>
      </c>
      <c r="N14" s="94"/>
      <c r="O14" s="94"/>
      <c r="P14" s="94"/>
      <c r="Q14" s="102">
        <f>'Scheda D'!U13</f>
        <v>2789102.77</v>
      </c>
      <c r="R14" s="94" t="s">
        <v>216</v>
      </c>
      <c r="S14" s="112" t="s">
        <v>353</v>
      </c>
      <c r="T14" s="94" t="s">
        <v>396</v>
      </c>
      <c r="U14" s="94" t="s">
        <v>396</v>
      </c>
      <c r="V14" s="113" t="s">
        <v>353</v>
      </c>
      <c r="W14" s="114" t="s">
        <v>214</v>
      </c>
      <c r="X14" s="115"/>
      <c r="Y14" s="115"/>
    </row>
    <row r="15" spans="1:26" s="96" customFormat="1" ht="51.95" customHeight="1">
      <c r="A15" s="110" t="s">
        <v>407</v>
      </c>
      <c r="B15" s="97"/>
      <c r="C15" s="86"/>
      <c r="D15" s="86"/>
      <c r="E15" s="86"/>
      <c r="F15" s="89"/>
      <c r="G15" s="89"/>
      <c r="H15" s="86"/>
      <c r="I15" s="89"/>
      <c r="J15" s="89"/>
      <c r="K15" s="90" t="s">
        <v>225</v>
      </c>
      <c r="L15" s="88" t="s">
        <v>235</v>
      </c>
      <c r="M15" s="102">
        <f>'Scheda D'!Q17</f>
        <v>3918000</v>
      </c>
      <c r="N15" s="94"/>
      <c r="O15" s="94"/>
      <c r="P15" s="94"/>
      <c r="Q15" s="102">
        <v>11754000</v>
      </c>
      <c r="R15" s="94" t="s">
        <v>215</v>
      </c>
      <c r="S15" s="112" t="s">
        <v>353</v>
      </c>
      <c r="T15" s="94" t="s">
        <v>396</v>
      </c>
      <c r="U15" s="94" t="s">
        <v>396</v>
      </c>
      <c r="V15" s="113"/>
      <c r="W15" s="114" t="s">
        <v>214</v>
      </c>
      <c r="X15" s="115"/>
      <c r="Y15" s="115"/>
    </row>
    <row r="16" spans="1:26" s="49" customFormat="1" ht="51.95" customHeight="1">
      <c r="A16" s="68" t="s">
        <v>408</v>
      </c>
      <c r="B16" s="31"/>
      <c r="C16" s="29"/>
      <c r="D16" s="29"/>
      <c r="E16" s="29"/>
      <c r="F16" s="64"/>
      <c r="G16" s="64"/>
      <c r="H16" s="29"/>
      <c r="I16" s="64"/>
      <c r="J16" s="64"/>
      <c r="K16" s="30" t="s">
        <v>360</v>
      </c>
      <c r="L16" s="41" t="s">
        <v>236</v>
      </c>
      <c r="M16" s="73">
        <v>900000</v>
      </c>
      <c r="N16" s="32"/>
      <c r="O16" s="32"/>
      <c r="P16" s="32"/>
      <c r="Q16" s="73">
        <f>M16+N16+O16</f>
        <v>900000</v>
      </c>
      <c r="R16" s="32" t="s">
        <v>215</v>
      </c>
      <c r="S16" s="66" t="s">
        <v>353</v>
      </c>
      <c r="T16" s="32" t="s">
        <v>396</v>
      </c>
      <c r="U16" s="32" t="s">
        <v>396</v>
      </c>
      <c r="V16" s="74"/>
      <c r="W16" s="67" t="s">
        <v>214</v>
      </c>
      <c r="X16" s="61"/>
      <c r="Y16" s="61"/>
    </row>
    <row r="17" spans="1:25" s="96" customFormat="1" ht="51.95" customHeight="1">
      <c r="A17" s="84" t="s">
        <v>409</v>
      </c>
      <c r="B17" s="97" t="s">
        <v>245</v>
      </c>
      <c r="C17" s="86"/>
      <c r="D17" s="86"/>
      <c r="E17" s="86"/>
      <c r="F17" s="89"/>
      <c r="G17" s="89"/>
      <c r="H17" s="86"/>
      <c r="I17" s="89"/>
      <c r="J17" s="89"/>
      <c r="K17" s="84" t="s">
        <v>224</v>
      </c>
      <c r="L17" s="88" t="s">
        <v>235</v>
      </c>
      <c r="M17" s="102">
        <v>450000</v>
      </c>
      <c r="N17" s="94"/>
      <c r="O17" s="94"/>
      <c r="P17" s="94"/>
      <c r="Q17" s="102">
        <f>M17+N17+P17</f>
        <v>450000</v>
      </c>
      <c r="R17" s="94" t="s">
        <v>215</v>
      </c>
      <c r="S17" s="112" t="s">
        <v>353</v>
      </c>
      <c r="T17" s="94" t="s">
        <v>396</v>
      </c>
      <c r="U17" s="94" t="s">
        <v>396</v>
      </c>
      <c r="V17" s="113" t="s">
        <v>346</v>
      </c>
      <c r="W17" s="114" t="s">
        <v>214</v>
      </c>
      <c r="X17" s="115"/>
      <c r="Y17" s="115"/>
    </row>
    <row r="18" spans="1:25" s="96" customFormat="1" ht="51.95" customHeight="1">
      <c r="A18" s="84" t="s">
        <v>226</v>
      </c>
      <c r="B18" s="86" t="s">
        <v>173</v>
      </c>
      <c r="C18" s="86"/>
      <c r="D18" s="86"/>
      <c r="E18" s="86"/>
      <c r="F18" s="89"/>
      <c r="G18" s="89"/>
      <c r="H18" s="86"/>
      <c r="I18" s="89"/>
      <c r="J18" s="89"/>
      <c r="K18" s="90" t="s">
        <v>153</v>
      </c>
      <c r="L18" s="88" t="s">
        <v>235</v>
      </c>
      <c r="M18" s="102">
        <f>'Scheda D'!Q21</f>
        <v>622876</v>
      </c>
      <c r="N18" s="94"/>
      <c r="O18" s="94"/>
      <c r="P18" s="94"/>
      <c r="Q18" s="102">
        <f>'Scheda D'!U21</f>
        <v>822876</v>
      </c>
      <c r="R18" s="94" t="s">
        <v>215</v>
      </c>
      <c r="S18" s="112" t="s">
        <v>353</v>
      </c>
      <c r="T18" s="94" t="s">
        <v>396</v>
      </c>
      <c r="U18" s="94" t="s">
        <v>396</v>
      </c>
      <c r="V18" s="113" t="s">
        <v>333</v>
      </c>
      <c r="W18" s="114" t="s">
        <v>214</v>
      </c>
      <c r="X18" s="115"/>
      <c r="Y18" s="115"/>
    </row>
    <row r="19" spans="1:25" s="96" customFormat="1" ht="51.95" customHeight="1">
      <c r="A19" s="84" t="s">
        <v>411</v>
      </c>
      <c r="B19" s="86" t="s">
        <v>174</v>
      </c>
      <c r="C19" s="86"/>
      <c r="D19" s="86"/>
      <c r="E19" s="86"/>
      <c r="F19" s="89"/>
      <c r="G19" s="89"/>
      <c r="H19" s="86"/>
      <c r="I19" s="89"/>
      <c r="J19" s="89"/>
      <c r="K19" s="90" t="s">
        <v>154</v>
      </c>
      <c r="L19" s="88" t="s">
        <v>235</v>
      </c>
      <c r="M19" s="102">
        <f>'Scheda D'!Q22</f>
        <v>1220078</v>
      </c>
      <c r="N19" s="94"/>
      <c r="O19" s="94"/>
      <c r="P19" s="94"/>
      <c r="Q19" s="102">
        <f>'Scheda D'!U22</f>
        <v>1830117</v>
      </c>
      <c r="R19" s="94" t="s">
        <v>215</v>
      </c>
      <c r="S19" s="112" t="s">
        <v>353</v>
      </c>
      <c r="T19" s="94" t="s">
        <v>396</v>
      </c>
      <c r="U19" s="94" t="s">
        <v>396</v>
      </c>
      <c r="V19" s="113" t="s">
        <v>333</v>
      </c>
      <c r="W19" s="114" t="s">
        <v>214</v>
      </c>
      <c r="X19" s="115"/>
      <c r="Y19" s="115"/>
    </row>
    <row r="20" spans="1:25" s="96" customFormat="1" ht="51.95" customHeight="1">
      <c r="A20" s="84" t="s">
        <v>412</v>
      </c>
      <c r="B20" s="86" t="s">
        <v>175</v>
      </c>
      <c r="C20" s="86"/>
      <c r="D20" s="86"/>
      <c r="E20" s="86"/>
      <c r="F20" s="89"/>
      <c r="G20" s="89"/>
      <c r="H20" s="86"/>
      <c r="I20" s="89"/>
      <c r="J20" s="89"/>
      <c r="K20" s="90" t="s">
        <v>155</v>
      </c>
      <c r="L20" s="88" t="s">
        <v>235</v>
      </c>
      <c r="M20" s="102">
        <f>'Scheda D'!Q23</f>
        <v>761821</v>
      </c>
      <c r="N20" s="94"/>
      <c r="O20" s="94"/>
      <c r="P20" s="94"/>
      <c r="Q20" s="102">
        <f>'Scheda D'!U23</f>
        <v>961821</v>
      </c>
      <c r="R20" s="94" t="s">
        <v>215</v>
      </c>
      <c r="S20" s="112" t="s">
        <v>353</v>
      </c>
      <c r="T20" s="94" t="s">
        <v>396</v>
      </c>
      <c r="U20" s="94" t="s">
        <v>396</v>
      </c>
      <c r="V20" s="113" t="s">
        <v>333</v>
      </c>
      <c r="W20" s="114" t="s">
        <v>214</v>
      </c>
      <c r="X20" s="115"/>
      <c r="Y20" s="115"/>
    </row>
    <row r="21" spans="1:25" s="96" customFormat="1" ht="51.95" customHeight="1">
      <c r="A21" s="84" t="s">
        <v>134</v>
      </c>
      <c r="B21" s="86" t="s">
        <v>176</v>
      </c>
      <c r="C21" s="86"/>
      <c r="D21" s="86"/>
      <c r="E21" s="86"/>
      <c r="F21" s="89"/>
      <c r="G21" s="89"/>
      <c r="H21" s="86"/>
      <c r="I21" s="89"/>
      <c r="J21" s="89"/>
      <c r="K21" s="90" t="s">
        <v>156</v>
      </c>
      <c r="L21" s="88" t="s">
        <v>235</v>
      </c>
      <c r="M21" s="102">
        <f>'Scheda D'!Q24</f>
        <v>1220078</v>
      </c>
      <c r="N21" s="94"/>
      <c r="O21" s="94"/>
      <c r="P21" s="94"/>
      <c r="Q21" s="102">
        <f>'Scheda D'!U24</f>
        <v>1830117</v>
      </c>
      <c r="R21" s="94" t="s">
        <v>215</v>
      </c>
      <c r="S21" s="112" t="s">
        <v>353</v>
      </c>
      <c r="T21" s="94" t="s">
        <v>396</v>
      </c>
      <c r="U21" s="94" t="s">
        <v>396</v>
      </c>
      <c r="V21" s="113" t="s">
        <v>333</v>
      </c>
      <c r="W21" s="114" t="s">
        <v>214</v>
      </c>
      <c r="X21" s="115"/>
      <c r="Y21" s="115"/>
    </row>
    <row r="22" spans="1:25" s="96" customFormat="1" ht="51.95" customHeight="1">
      <c r="A22" s="84" t="s">
        <v>150</v>
      </c>
      <c r="B22" s="86" t="s">
        <v>177</v>
      </c>
      <c r="C22" s="86"/>
      <c r="D22" s="86"/>
      <c r="E22" s="86"/>
      <c r="F22" s="89"/>
      <c r="G22" s="89"/>
      <c r="H22" s="86"/>
      <c r="I22" s="89"/>
      <c r="J22" s="89"/>
      <c r="K22" s="90" t="s">
        <v>157</v>
      </c>
      <c r="L22" s="88" t="s">
        <v>235</v>
      </c>
      <c r="M22" s="102">
        <f>'Scheda D'!Q25</f>
        <v>899747</v>
      </c>
      <c r="N22" s="94"/>
      <c r="O22" s="94"/>
      <c r="P22" s="94"/>
      <c r="Q22" s="102">
        <f>'Scheda D'!U25</f>
        <v>1099747</v>
      </c>
      <c r="R22" s="94" t="s">
        <v>215</v>
      </c>
      <c r="S22" s="112" t="s">
        <v>353</v>
      </c>
      <c r="T22" s="94" t="s">
        <v>396</v>
      </c>
      <c r="U22" s="94" t="s">
        <v>396</v>
      </c>
      <c r="V22" s="113" t="s">
        <v>333</v>
      </c>
      <c r="W22" s="114" t="s">
        <v>214</v>
      </c>
      <c r="X22" s="115"/>
      <c r="Y22" s="115"/>
    </row>
    <row r="23" spans="1:25" s="96" customFormat="1" ht="51.95" customHeight="1">
      <c r="A23" s="84" t="s">
        <v>135</v>
      </c>
      <c r="B23" s="86" t="s">
        <v>178</v>
      </c>
      <c r="C23" s="86"/>
      <c r="D23" s="86"/>
      <c r="E23" s="86"/>
      <c r="F23" s="89"/>
      <c r="G23" s="89"/>
      <c r="H23" s="86"/>
      <c r="I23" s="89"/>
      <c r="J23" s="89"/>
      <c r="K23" s="90" t="s">
        <v>158</v>
      </c>
      <c r="L23" s="88" t="s">
        <v>235</v>
      </c>
      <c r="M23" s="102">
        <f>'Scheda D'!Q26</f>
        <v>892816</v>
      </c>
      <c r="N23" s="94"/>
      <c r="O23" s="94"/>
      <c r="P23" s="94"/>
      <c r="Q23" s="102">
        <f>'Scheda D'!U26</f>
        <v>1092816</v>
      </c>
      <c r="R23" s="94" t="s">
        <v>215</v>
      </c>
      <c r="S23" s="112" t="s">
        <v>353</v>
      </c>
      <c r="T23" s="94" t="s">
        <v>396</v>
      </c>
      <c r="U23" s="94" t="s">
        <v>396</v>
      </c>
      <c r="V23" s="113" t="s">
        <v>333</v>
      </c>
      <c r="W23" s="114" t="s">
        <v>214</v>
      </c>
      <c r="X23" s="115"/>
      <c r="Y23" s="115"/>
    </row>
    <row r="24" spans="1:25" s="96" customFormat="1" ht="51.95" customHeight="1">
      <c r="A24" s="84" t="s">
        <v>151</v>
      </c>
      <c r="B24" s="86" t="s">
        <v>179</v>
      </c>
      <c r="C24" s="86"/>
      <c r="D24" s="86"/>
      <c r="E24" s="86"/>
      <c r="F24" s="89"/>
      <c r="G24" s="89"/>
      <c r="H24" s="86"/>
      <c r="I24" s="89"/>
      <c r="J24" s="89"/>
      <c r="K24" s="90" t="s">
        <v>159</v>
      </c>
      <c r="L24" s="88" t="s">
        <v>235</v>
      </c>
      <c r="M24" s="102">
        <f>'Scheda D'!Q27</f>
        <v>928589.01</v>
      </c>
      <c r="N24" s="94"/>
      <c r="O24" s="94"/>
      <c r="P24" s="94"/>
      <c r="Q24" s="102">
        <f>'Scheda D'!U27</f>
        <v>1228589.01</v>
      </c>
      <c r="R24" s="94" t="s">
        <v>215</v>
      </c>
      <c r="S24" s="112" t="s">
        <v>353</v>
      </c>
      <c r="T24" s="94" t="s">
        <v>396</v>
      </c>
      <c r="U24" s="94" t="s">
        <v>396</v>
      </c>
      <c r="V24" s="113" t="s">
        <v>333</v>
      </c>
      <c r="W24" s="114" t="s">
        <v>214</v>
      </c>
      <c r="X24" s="115"/>
      <c r="Y24" s="115"/>
    </row>
    <row r="25" spans="1:25" s="96" customFormat="1" ht="51.95" customHeight="1">
      <c r="A25" s="84" t="s">
        <v>152</v>
      </c>
      <c r="B25" s="86" t="s">
        <v>180</v>
      </c>
      <c r="C25" s="86"/>
      <c r="D25" s="86"/>
      <c r="E25" s="86"/>
      <c r="F25" s="89"/>
      <c r="G25" s="89"/>
      <c r="H25" s="86"/>
      <c r="I25" s="89"/>
      <c r="J25" s="89"/>
      <c r="K25" s="90" t="s">
        <v>160</v>
      </c>
      <c r="L25" s="88" t="s">
        <v>235</v>
      </c>
      <c r="M25" s="102">
        <f>'Scheda D'!Q28</f>
        <v>1365416</v>
      </c>
      <c r="N25" s="94"/>
      <c r="O25" s="94"/>
      <c r="P25" s="94"/>
      <c r="Q25" s="102">
        <f>'Scheda D'!U28</f>
        <v>1765416</v>
      </c>
      <c r="R25" s="94" t="s">
        <v>215</v>
      </c>
      <c r="S25" s="112" t="s">
        <v>353</v>
      </c>
      <c r="T25" s="94" t="s">
        <v>396</v>
      </c>
      <c r="U25" s="94" t="s">
        <v>396</v>
      </c>
      <c r="V25" s="113" t="s">
        <v>333</v>
      </c>
      <c r="W25" s="114" t="s">
        <v>214</v>
      </c>
      <c r="X25" s="115"/>
      <c r="Y25" s="115"/>
    </row>
    <row r="26" spans="1:25" s="49" customFormat="1" ht="51.95" customHeight="1">
      <c r="A26" s="30" t="s">
        <v>137</v>
      </c>
      <c r="B26" s="29" t="s">
        <v>181</v>
      </c>
      <c r="C26" s="29"/>
      <c r="D26" s="29"/>
      <c r="E26" s="29"/>
      <c r="F26" s="64"/>
      <c r="G26" s="64"/>
      <c r="H26" s="29"/>
      <c r="I26" s="64"/>
      <c r="J26" s="64"/>
      <c r="K26" s="65" t="s">
        <v>161</v>
      </c>
      <c r="L26" s="41" t="s">
        <v>236</v>
      </c>
      <c r="M26" s="73">
        <v>900000</v>
      </c>
      <c r="N26" s="32"/>
      <c r="O26" s="32"/>
      <c r="P26" s="32"/>
      <c r="Q26" s="73">
        <v>1287025.53</v>
      </c>
      <c r="R26" s="32" t="s">
        <v>215</v>
      </c>
      <c r="S26" s="66" t="s">
        <v>353</v>
      </c>
      <c r="T26" s="32" t="s">
        <v>396</v>
      </c>
      <c r="U26" s="32" t="s">
        <v>396</v>
      </c>
      <c r="V26" s="74" t="s">
        <v>333</v>
      </c>
      <c r="W26" s="67" t="s">
        <v>214</v>
      </c>
      <c r="X26" s="61"/>
      <c r="Y26" s="61"/>
    </row>
    <row r="27" spans="1:25" s="49" customFormat="1" ht="51.95" customHeight="1">
      <c r="A27" s="30" t="s">
        <v>136</v>
      </c>
      <c r="B27" s="29" t="s">
        <v>182</v>
      </c>
      <c r="C27" s="29"/>
      <c r="D27" s="29"/>
      <c r="E27" s="29"/>
      <c r="F27" s="64"/>
      <c r="G27" s="64"/>
      <c r="H27" s="29"/>
      <c r="I27" s="64"/>
      <c r="J27" s="64"/>
      <c r="K27" s="65" t="s">
        <v>162</v>
      </c>
      <c r="L27" s="41" t="s">
        <v>236</v>
      </c>
      <c r="M27" s="73">
        <v>1400000</v>
      </c>
      <c r="N27" s="32"/>
      <c r="O27" s="32"/>
      <c r="P27" s="32"/>
      <c r="Q27" s="73">
        <v>1768143.38</v>
      </c>
      <c r="R27" s="32" t="s">
        <v>215</v>
      </c>
      <c r="S27" s="66" t="s">
        <v>353</v>
      </c>
      <c r="T27" s="32" t="s">
        <v>396</v>
      </c>
      <c r="U27" s="32" t="s">
        <v>396</v>
      </c>
      <c r="V27" s="74" t="s">
        <v>333</v>
      </c>
      <c r="W27" s="67" t="s">
        <v>214</v>
      </c>
      <c r="X27" s="61"/>
      <c r="Y27" s="61"/>
    </row>
    <row r="28" spans="1:25" s="49" customFormat="1" ht="51.95" customHeight="1">
      <c r="A28" s="30" t="s">
        <v>138</v>
      </c>
      <c r="B28" s="29" t="s">
        <v>183</v>
      </c>
      <c r="C28" s="29"/>
      <c r="D28" s="29"/>
      <c r="E28" s="29"/>
      <c r="F28" s="64"/>
      <c r="G28" s="64"/>
      <c r="H28" s="29"/>
      <c r="I28" s="64"/>
      <c r="J28" s="64"/>
      <c r="K28" s="65" t="s">
        <v>163</v>
      </c>
      <c r="L28" s="41" t="s">
        <v>236</v>
      </c>
      <c r="M28" s="73">
        <v>2000000</v>
      </c>
      <c r="N28" s="32"/>
      <c r="O28" s="32"/>
      <c r="P28" s="32"/>
      <c r="Q28" s="73">
        <v>2690832.09</v>
      </c>
      <c r="R28" s="32" t="s">
        <v>215</v>
      </c>
      <c r="S28" s="66" t="s">
        <v>353</v>
      </c>
      <c r="T28" s="32" t="s">
        <v>396</v>
      </c>
      <c r="U28" s="32" t="s">
        <v>396</v>
      </c>
      <c r="V28" s="74" t="s">
        <v>333</v>
      </c>
      <c r="W28" s="67" t="s">
        <v>214</v>
      </c>
      <c r="X28" s="61"/>
      <c r="Y28" s="61"/>
    </row>
    <row r="29" spans="1:25" s="49" customFormat="1" ht="51.95" customHeight="1">
      <c r="A29" s="30" t="s">
        <v>139</v>
      </c>
      <c r="B29" s="29" t="s">
        <v>184</v>
      </c>
      <c r="C29" s="29"/>
      <c r="D29" s="29"/>
      <c r="E29" s="29"/>
      <c r="F29" s="64"/>
      <c r="G29" s="64"/>
      <c r="H29" s="29"/>
      <c r="I29" s="64"/>
      <c r="J29" s="64"/>
      <c r="K29" s="65" t="s">
        <v>164</v>
      </c>
      <c r="L29" s="41" t="s">
        <v>236</v>
      </c>
      <c r="M29" s="73">
        <v>900000</v>
      </c>
      <c r="N29" s="71"/>
      <c r="O29" s="71"/>
      <c r="P29" s="71"/>
      <c r="Q29" s="73">
        <v>1276016</v>
      </c>
      <c r="R29" s="32" t="s">
        <v>215</v>
      </c>
      <c r="S29" s="66" t="s">
        <v>353</v>
      </c>
      <c r="T29" s="32" t="s">
        <v>396</v>
      </c>
      <c r="U29" s="32" t="s">
        <v>396</v>
      </c>
      <c r="V29" s="74" t="s">
        <v>333</v>
      </c>
      <c r="W29" s="67" t="s">
        <v>214</v>
      </c>
      <c r="X29" s="61"/>
      <c r="Y29" s="61"/>
    </row>
    <row r="30" spans="1:25" s="49" customFormat="1" ht="51.95" customHeight="1">
      <c r="A30" s="30" t="s">
        <v>140</v>
      </c>
      <c r="B30" s="29" t="s">
        <v>185</v>
      </c>
      <c r="C30" s="29"/>
      <c r="D30" s="29"/>
      <c r="E30" s="29"/>
      <c r="F30" s="64"/>
      <c r="G30" s="64"/>
      <c r="H30" s="29"/>
      <c r="I30" s="64"/>
      <c r="J30" s="64"/>
      <c r="K30" s="65" t="s">
        <v>165</v>
      </c>
      <c r="L30" s="41" t="s">
        <v>236</v>
      </c>
      <c r="M30" s="73">
        <v>900000</v>
      </c>
      <c r="N30" s="32"/>
      <c r="O30" s="32"/>
      <c r="P30" s="32"/>
      <c r="Q30" s="73">
        <v>1146117</v>
      </c>
      <c r="R30" s="32" t="s">
        <v>215</v>
      </c>
      <c r="S30" s="66" t="s">
        <v>353</v>
      </c>
      <c r="T30" s="32" t="s">
        <v>396</v>
      </c>
      <c r="U30" s="32" t="s">
        <v>396</v>
      </c>
      <c r="V30" s="74" t="s">
        <v>333</v>
      </c>
      <c r="W30" s="67" t="s">
        <v>214</v>
      </c>
      <c r="X30" s="61"/>
      <c r="Y30" s="61"/>
    </row>
    <row r="31" spans="1:25" s="49" customFormat="1" ht="51.95" customHeight="1">
      <c r="A31" s="30" t="s">
        <v>141</v>
      </c>
      <c r="B31" s="29" t="s">
        <v>186</v>
      </c>
      <c r="C31" s="29"/>
      <c r="D31" s="29"/>
      <c r="E31" s="29"/>
      <c r="F31" s="64"/>
      <c r="G31" s="64"/>
      <c r="H31" s="29"/>
      <c r="I31" s="64"/>
      <c r="J31" s="64"/>
      <c r="K31" s="65" t="s">
        <v>166</v>
      </c>
      <c r="L31" s="41" t="s">
        <v>236</v>
      </c>
      <c r="M31" s="73">
        <v>800000</v>
      </c>
      <c r="N31" s="32"/>
      <c r="O31" s="32"/>
      <c r="P31" s="32"/>
      <c r="Q31" s="73">
        <v>916917</v>
      </c>
      <c r="R31" s="32" t="s">
        <v>215</v>
      </c>
      <c r="S31" s="66" t="s">
        <v>353</v>
      </c>
      <c r="T31" s="32" t="s">
        <v>396</v>
      </c>
      <c r="U31" s="32" t="s">
        <v>396</v>
      </c>
      <c r="V31" s="74" t="s">
        <v>333</v>
      </c>
      <c r="W31" s="67" t="s">
        <v>214</v>
      </c>
      <c r="X31" s="61"/>
      <c r="Y31" s="61"/>
    </row>
    <row r="32" spans="1:25" s="49" customFormat="1" ht="51.95" customHeight="1">
      <c r="A32" s="30" t="s">
        <v>142</v>
      </c>
      <c r="B32" s="29" t="s">
        <v>187</v>
      </c>
      <c r="C32" s="29"/>
      <c r="D32" s="29"/>
      <c r="E32" s="29"/>
      <c r="F32" s="64"/>
      <c r="G32" s="64"/>
      <c r="H32" s="29"/>
      <c r="I32" s="64"/>
      <c r="J32" s="64"/>
      <c r="K32" s="65" t="s">
        <v>167</v>
      </c>
      <c r="L32" s="41" t="s">
        <v>236</v>
      </c>
      <c r="M32" s="73">
        <v>900000</v>
      </c>
      <c r="N32" s="32"/>
      <c r="O32" s="32"/>
      <c r="P32" s="32"/>
      <c r="Q32" s="73">
        <v>1030478</v>
      </c>
      <c r="R32" s="32" t="s">
        <v>215</v>
      </c>
      <c r="S32" s="66" t="s">
        <v>353</v>
      </c>
      <c r="T32" s="32" t="s">
        <v>396</v>
      </c>
      <c r="U32" s="32" t="s">
        <v>396</v>
      </c>
      <c r="V32" s="74" t="s">
        <v>333</v>
      </c>
      <c r="W32" s="67" t="s">
        <v>214</v>
      </c>
      <c r="X32" s="61"/>
      <c r="Y32" s="61"/>
    </row>
    <row r="33" spans="1:25" s="96" customFormat="1" ht="51.95" customHeight="1">
      <c r="A33" s="84" t="s">
        <v>143</v>
      </c>
      <c r="B33" s="86" t="s">
        <v>208</v>
      </c>
      <c r="C33" s="86"/>
      <c r="D33" s="86"/>
      <c r="E33" s="86"/>
      <c r="F33" s="89"/>
      <c r="G33" s="89"/>
      <c r="H33" s="86"/>
      <c r="I33" s="89"/>
      <c r="J33" s="89"/>
      <c r="K33" s="90" t="s">
        <v>168</v>
      </c>
      <c r="L33" s="88" t="s">
        <v>235</v>
      </c>
      <c r="M33" s="102">
        <f>'Scheda D'!Q36</f>
        <v>2124216.0100000002</v>
      </c>
      <c r="N33" s="94"/>
      <c r="O33" s="94"/>
      <c r="P33" s="94"/>
      <c r="Q33" s="102">
        <f>'Scheda D'!U36</f>
        <v>2924216.0100000002</v>
      </c>
      <c r="R33" s="94" t="s">
        <v>215</v>
      </c>
      <c r="S33" s="112" t="s">
        <v>353</v>
      </c>
      <c r="T33" s="94" t="s">
        <v>396</v>
      </c>
      <c r="U33" s="94" t="s">
        <v>396</v>
      </c>
      <c r="V33" s="113" t="s">
        <v>333</v>
      </c>
      <c r="W33" s="114" t="s">
        <v>214</v>
      </c>
      <c r="X33" s="115"/>
      <c r="Y33" s="115"/>
    </row>
    <row r="34" spans="1:25" s="96" customFormat="1" ht="51.95" customHeight="1">
      <c r="A34" s="84" t="s">
        <v>144</v>
      </c>
      <c r="B34" s="86" t="s">
        <v>188</v>
      </c>
      <c r="C34" s="86"/>
      <c r="D34" s="86"/>
      <c r="E34" s="86"/>
      <c r="F34" s="89"/>
      <c r="G34" s="89"/>
      <c r="H34" s="86"/>
      <c r="I34" s="89"/>
      <c r="J34" s="89"/>
      <c r="K34" s="90" t="s">
        <v>169</v>
      </c>
      <c r="L34" s="88" t="s">
        <v>235</v>
      </c>
      <c r="M34" s="102">
        <f>'Scheda D'!Q37</f>
        <v>2155888.9899999998</v>
      </c>
      <c r="N34" s="94"/>
      <c r="O34" s="94"/>
      <c r="P34" s="94"/>
      <c r="Q34" s="102">
        <f>'Scheda D'!U37</f>
        <v>2955888.9899999998</v>
      </c>
      <c r="R34" s="94" t="s">
        <v>215</v>
      </c>
      <c r="S34" s="112" t="s">
        <v>353</v>
      </c>
      <c r="T34" s="94" t="s">
        <v>396</v>
      </c>
      <c r="U34" s="94" t="s">
        <v>396</v>
      </c>
      <c r="V34" s="113" t="s">
        <v>333</v>
      </c>
      <c r="W34" s="114" t="s">
        <v>214</v>
      </c>
      <c r="X34" s="115"/>
      <c r="Y34" s="115"/>
    </row>
    <row r="35" spans="1:25" s="49" customFormat="1" ht="51.95" customHeight="1">
      <c r="A35" s="30" t="s">
        <v>145</v>
      </c>
      <c r="B35" s="29" t="s">
        <v>189</v>
      </c>
      <c r="C35" s="29"/>
      <c r="D35" s="29"/>
      <c r="E35" s="29"/>
      <c r="F35" s="64"/>
      <c r="G35" s="64"/>
      <c r="H35" s="29"/>
      <c r="I35" s="64"/>
      <c r="J35" s="64"/>
      <c r="K35" s="65" t="s">
        <v>170</v>
      </c>
      <c r="L35" s="41" t="s">
        <v>236</v>
      </c>
      <c r="M35" s="73">
        <v>1900000</v>
      </c>
      <c r="N35" s="32"/>
      <c r="O35" s="32"/>
      <c r="P35" s="32"/>
      <c r="Q35" s="73">
        <v>2345388.12</v>
      </c>
      <c r="R35" s="32" t="s">
        <v>215</v>
      </c>
      <c r="S35" s="66" t="s">
        <v>353</v>
      </c>
      <c r="T35" s="32" t="s">
        <v>396</v>
      </c>
      <c r="U35" s="32" t="s">
        <v>396</v>
      </c>
      <c r="V35" s="74" t="s">
        <v>333</v>
      </c>
      <c r="W35" s="67" t="s">
        <v>214</v>
      </c>
      <c r="X35" s="61"/>
      <c r="Y35" s="61"/>
    </row>
    <row r="36" spans="1:25" s="49" customFormat="1" ht="51.95" customHeight="1">
      <c r="A36" s="30" t="s">
        <v>146</v>
      </c>
      <c r="B36" s="29" t="s">
        <v>190</v>
      </c>
      <c r="C36" s="29"/>
      <c r="D36" s="29"/>
      <c r="E36" s="29"/>
      <c r="F36" s="64"/>
      <c r="G36" s="64"/>
      <c r="H36" s="29"/>
      <c r="I36" s="64"/>
      <c r="J36" s="64"/>
      <c r="K36" s="65" t="s">
        <v>171</v>
      </c>
      <c r="L36" s="41" t="s">
        <v>236</v>
      </c>
      <c r="M36" s="73">
        <v>2600000</v>
      </c>
      <c r="N36" s="32"/>
      <c r="O36" s="32"/>
      <c r="P36" s="32"/>
      <c r="Q36" s="73">
        <v>3204843.88</v>
      </c>
      <c r="R36" s="32" t="s">
        <v>215</v>
      </c>
      <c r="S36" s="66" t="s">
        <v>353</v>
      </c>
      <c r="T36" s="32" t="s">
        <v>396</v>
      </c>
      <c r="U36" s="32" t="s">
        <v>396</v>
      </c>
      <c r="V36" s="74" t="s">
        <v>333</v>
      </c>
      <c r="W36" s="67" t="s">
        <v>214</v>
      </c>
      <c r="X36" s="61"/>
      <c r="Y36" s="61"/>
    </row>
    <row r="37" spans="1:25" s="96" customFormat="1" ht="51.95" customHeight="1">
      <c r="A37" s="84" t="s">
        <v>147</v>
      </c>
      <c r="B37" s="86" t="s">
        <v>191</v>
      </c>
      <c r="C37" s="86"/>
      <c r="D37" s="86"/>
      <c r="E37" s="86"/>
      <c r="F37" s="89"/>
      <c r="G37" s="89"/>
      <c r="H37" s="86"/>
      <c r="I37" s="89"/>
      <c r="J37" s="89"/>
      <c r="K37" s="90" t="s">
        <v>172</v>
      </c>
      <c r="L37" s="88" t="s">
        <v>235</v>
      </c>
      <c r="M37" s="102">
        <f>'Scheda D'!Q40</f>
        <v>3461999.99</v>
      </c>
      <c r="N37" s="94"/>
      <c r="O37" s="94"/>
      <c r="P37" s="94"/>
      <c r="Q37" s="102">
        <f>'Scheda D'!U40</f>
        <v>4461999.99</v>
      </c>
      <c r="R37" s="94" t="s">
        <v>215</v>
      </c>
      <c r="S37" s="112" t="s">
        <v>353</v>
      </c>
      <c r="T37" s="94" t="s">
        <v>396</v>
      </c>
      <c r="U37" s="94" t="s">
        <v>396</v>
      </c>
      <c r="V37" s="113" t="s">
        <v>333</v>
      </c>
      <c r="W37" s="114" t="s">
        <v>214</v>
      </c>
      <c r="X37" s="115"/>
      <c r="Y37" s="115"/>
    </row>
    <row r="38" spans="1:25" s="96" customFormat="1" ht="51.95" customHeight="1">
      <c r="A38" s="84" t="s">
        <v>417</v>
      </c>
      <c r="B38" s="86" t="s">
        <v>204</v>
      </c>
      <c r="C38" s="86"/>
      <c r="D38" s="86"/>
      <c r="E38" s="86"/>
      <c r="F38" s="89"/>
      <c r="G38" s="89"/>
      <c r="H38" s="86"/>
      <c r="I38" s="89"/>
      <c r="J38" s="89"/>
      <c r="K38" s="90" t="s">
        <v>199</v>
      </c>
      <c r="L38" s="88" t="s">
        <v>235</v>
      </c>
      <c r="M38" s="102">
        <f>'Scheda D'!Q45</f>
        <v>4191775.17</v>
      </c>
      <c r="N38" s="94"/>
      <c r="O38" s="94"/>
      <c r="P38" s="94"/>
      <c r="Q38" s="102">
        <f>'Scheda D'!U45</f>
        <v>4791775.17</v>
      </c>
      <c r="R38" s="94" t="s">
        <v>215</v>
      </c>
      <c r="S38" s="112" t="s">
        <v>353</v>
      </c>
      <c r="T38" s="94" t="s">
        <v>396</v>
      </c>
      <c r="U38" s="94" t="s">
        <v>396</v>
      </c>
      <c r="V38" s="113" t="s">
        <v>346</v>
      </c>
      <c r="W38" s="114" t="s">
        <v>214</v>
      </c>
      <c r="X38" s="115"/>
      <c r="Y38" s="115"/>
    </row>
    <row r="39" spans="1:25" s="96" customFormat="1" ht="51.95" customHeight="1">
      <c r="A39" s="84" t="s">
        <v>418</v>
      </c>
      <c r="B39" s="86" t="s">
        <v>202</v>
      </c>
      <c r="C39" s="86"/>
      <c r="D39" s="86"/>
      <c r="E39" s="86"/>
      <c r="F39" s="89"/>
      <c r="G39" s="89"/>
      <c r="H39" s="86"/>
      <c r="I39" s="89"/>
      <c r="J39" s="89"/>
      <c r="K39" s="90" t="s">
        <v>200</v>
      </c>
      <c r="L39" s="88" t="s">
        <v>235</v>
      </c>
      <c r="M39" s="102">
        <f>'Scheda D'!Q46</f>
        <v>718676.22</v>
      </c>
      <c r="N39" s="94"/>
      <c r="O39" s="94"/>
      <c r="P39" s="94"/>
      <c r="Q39" s="102">
        <f>'Scheda D'!U46</f>
        <v>718676.22</v>
      </c>
      <c r="R39" s="94" t="s">
        <v>215</v>
      </c>
      <c r="S39" s="112" t="s">
        <v>353</v>
      </c>
      <c r="T39" s="94" t="s">
        <v>396</v>
      </c>
      <c r="U39" s="94" t="s">
        <v>396</v>
      </c>
      <c r="V39" s="113" t="s">
        <v>346</v>
      </c>
      <c r="W39" s="114" t="s">
        <v>214</v>
      </c>
      <c r="X39" s="115"/>
      <c r="Y39" s="115"/>
    </row>
    <row r="40" spans="1:25" s="96" customFormat="1" ht="51.95" customHeight="1">
      <c r="A40" s="84" t="s">
        <v>419</v>
      </c>
      <c r="B40" s="86" t="s">
        <v>205</v>
      </c>
      <c r="C40" s="86"/>
      <c r="D40" s="86"/>
      <c r="E40" s="86"/>
      <c r="F40" s="89"/>
      <c r="G40" s="89"/>
      <c r="H40" s="86"/>
      <c r="I40" s="89"/>
      <c r="J40" s="89"/>
      <c r="K40" s="90" t="s">
        <v>201</v>
      </c>
      <c r="L40" s="88" t="s">
        <v>235</v>
      </c>
      <c r="M40" s="102">
        <f>'Scheda D'!Q47</f>
        <v>309115.21999999997</v>
      </c>
      <c r="N40" s="94"/>
      <c r="O40" s="94"/>
      <c r="P40" s="94"/>
      <c r="Q40" s="102">
        <f>'Scheda D'!U47</f>
        <v>309115.21999999997</v>
      </c>
      <c r="R40" s="94" t="s">
        <v>215</v>
      </c>
      <c r="S40" s="112" t="s">
        <v>353</v>
      </c>
      <c r="T40" s="94" t="s">
        <v>396</v>
      </c>
      <c r="U40" s="94" t="s">
        <v>396</v>
      </c>
      <c r="V40" s="113" t="s">
        <v>346</v>
      </c>
      <c r="W40" s="114" t="s">
        <v>214</v>
      </c>
      <c r="X40" s="115"/>
      <c r="Y40" s="115"/>
    </row>
    <row r="41" spans="1:25" s="49" customFormat="1" ht="51.95" customHeight="1">
      <c r="A41" s="30" t="s">
        <v>421</v>
      </c>
      <c r="B41" s="73" t="s">
        <v>359</v>
      </c>
      <c r="C41" s="29"/>
      <c r="D41" s="29"/>
      <c r="E41" s="29"/>
      <c r="F41" s="64"/>
      <c r="G41" s="64"/>
      <c r="H41" s="29"/>
      <c r="I41" s="64"/>
      <c r="J41" s="64"/>
      <c r="K41" s="30" t="s">
        <v>244</v>
      </c>
      <c r="L41" s="29" t="s">
        <v>236</v>
      </c>
      <c r="M41" s="73">
        <v>1000000</v>
      </c>
      <c r="N41" s="32"/>
      <c r="O41" s="32"/>
      <c r="P41" s="32"/>
      <c r="Q41" s="73">
        <f>M41+N41+O41</f>
        <v>1000000</v>
      </c>
      <c r="R41" s="32" t="s">
        <v>215</v>
      </c>
      <c r="S41" s="66" t="s">
        <v>353</v>
      </c>
      <c r="T41" s="32" t="s">
        <v>396</v>
      </c>
      <c r="U41" s="32" t="s">
        <v>396</v>
      </c>
      <c r="V41" s="74" t="s">
        <v>333</v>
      </c>
      <c r="W41" s="67" t="s">
        <v>214</v>
      </c>
      <c r="X41" s="61"/>
      <c r="Y41" s="61"/>
    </row>
    <row r="42" spans="1:25" s="96" customFormat="1" ht="51.95" customHeight="1">
      <c r="A42" s="84" t="s">
        <v>422</v>
      </c>
      <c r="B42" s="97"/>
      <c r="C42" s="86"/>
      <c r="D42" s="86"/>
      <c r="E42" s="86"/>
      <c r="F42" s="89"/>
      <c r="G42" s="89"/>
      <c r="H42" s="86"/>
      <c r="I42" s="89"/>
      <c r="J42" s="89"/>
      <c r="K42" s="84" t="s">
        <v>337</v>
      </c>
      <c r="L42" s="86" t="s">
        <v>235</v>
      </c>
      <c r="M42" s="102">
        <f>'Scheda D'!Q51</f>
        <v>733981.52</v>
      </c>
      <c r="N42" s="94"/>
      <c r="O42" s="94"/>
      <c r="P42" s="94"/>
      <c r="Q42" s="102">
        <f>'Scheda D'!U51</f>
        <v>733981.52</v>
      </c>
      <c r="R42" s="94" t="s">
        <v>215</v>
      </c>
      <c r="S42" s="112" t="s">
        <v>353</v>
      </c>
      <c r="T42" s="94" t="s">
        <v>396</v>
      </c>
      <c r="U42" s="94" t="s">
        <v>396</v>
      </c>
      <c r="V42" s="113" t="s">
        <v>346</v>
      </c>
      <c r="W42" s="114" t="s">
        <v>214</v>
      </c>
      <c r="X42" s="115"/>
      <c r="Y42" s="115"/>
    </row>
    <row r="43" spans="1:25" s="49" customFormat="1" ht="75" customHeight="1">
      <c r="A43" s="30" t="s">
        <v>423</v>
      </c>
      <c r="B43" s="73"/>
      <c r="C43" s="29"/>
      <c r="D43" s="29"/>
      <c r="E43" s="29"/>
      <c r="F43" s="64"/>
      <c r="G43" s="64"/>
      <c r="H43" s="29"/>
      <c r="I43" s="64"/>
      <c r="J43" s="64"/>
      <c r="K43" s="73" t="s">
        <v>364</v>
      </c>
      <c r="L43" s="73" t="s">
        <v>362</v>
      </c>
      <c r="M43" s="73">
        <v>500000</v>
      </c>
      <c r="N43" s="32"/>
      <c r="O43" s="32"/>
      <c r="P43" s="32"/>
      <c r="Q43" s="73">
        <v>3678502.12</v>
      </c>
      <c r="R43" s="32" t="s">
        <v>216</v>
      </c>
      <c r="S43" s="66" t="s">
        <v>353</v>
      </c>
      <c r="T43" s="32" t="s">
        <v>396</v>
      </c>
      <c r="U43" s="32" t="s">
        <v>396</v>
      </c>
      <c r="V43" s="74" t="s">
        <v>333</v>
      </c>
      <c r="W43" s="67" t="s">
        <v>214</v>
      </c>
      <c r="X43" s="61"/>
      <c r="Y43" s="61"/>
    </row>
    <row r="44" spans="1:25" s="49" customFormat="1" ht="87.75" customHeight="1">
      <c r="A44" s="30" t="s">
        <v>424</v>
      </c>
      <c r="B44" s="73"/>
      <c r="C44" s="29"/>
      <c r="D44" s="29"/>
      <c r="E44" s="29"/>
      <c r="F44" s="64"/>
      <c r="G44" s="64"/>
      <c r="H44" s="29"/>
      <c r="I44" s="64"/>
      <c r="J44" s="64"/>
      <c r="K44" s="73" t="s">
        <v>366</v>
      </c>
      <c r="L44" s="73" t="s">
        <v>362</v>
      </c>
      <c r="M44" s="73">
        <v>0</v>
      </c>
      <c r="N44" s="32"/>
      <c r="O44" s="32"/>
      <c r="P44" s="32"/>
      <c r="Q44" s="73">
        <v>1001160</v>
      </c>
      <c r="R44" s="32" t="s">
        <v>216</v>
      </c>
      <c r="S44" s="66" t="s">
        <v>353</v>
      </c>
      <c r="T44" s="32" t="s">
        <v>396</v>
      </c>
      <c r="U44" s="32" t="s">
        <v>396</v>
      </c>
      <c r="V44" s="74" t="s">
        <v>333</v>
      </c>
      <c r="W44" s="67" t="s">
        <v>214</v>
      </c>
      <c r="X44" s="61"/>
      <c r="Y44" s="61"/>
    </row>
    <row r="45" spans="1:25" s="49" customFormat="1" ht="76.5" customHeight="1">
      <c r="A45" s="30" t="s">
        <v>425</v>
      </c>
      <c r="B45" s="73"/>
      <c r="C45" s="29"/>
      <c r="D45" s="29"/>
      <c r="E45" s="29"/>
      <c r="F45" s="64"/>
      <c r="G45" s="64"/>
      <c r="H45" s="29"/>
      <c r="I45" s="64"/>
      <c r="J45" s="64"/>
      <c r="K45" s="73" t="s">
        <v>369</v>
      </c>
      <c r="L45" s="73" t="s">
        <v>362</v>
      </c>
      <c r="M45" s="73">
        <v>0</v>
      </c>
      <c r="N45" s="32"/>
      <c r="O45" s="32"/>
      <c r="P45" s="32"/>
      <c r="Q45" s="73">
        <v>1001160</v>
      </c>
      <c r="R45" s="32" t="s">
        <v>216</v>
      </c>
      <c r="S45" s="66" t="s">
        <v>353</v>
      </c>
      <c r="T45" s="32" t="s">
        <v>396</v>
      </c>
      <c r="U45" s="32" t="s">
        <v>396</v>
      </c>
      <c r="V45" s="74" t="s">
        <v>333</v>
      </c>
      <c r="W45" s="67" t="s">
        <v>214</v>
      </c>
      <c r="X45" s="61"/>
      <c r="Y45" s="61"/>
    </row>
    <row r="46" spans="1:25" s="49" customFormat="1" ht="82.5" customHeight="1">
      <c r="A46" s="30" t="s">
        <v>426</v>
      </c>
      <c r="B46" s="73"/>
      <c r="C46" s="29"/>
      <c r="D46" s="29"/>
      <c r="E46" s="29"/>
      <c r="F46" s="64"/>
      <c r="G46" s="64"/>
      <c r="H46" s="29"/>
      <c r="I46" s="64"/>
      <c r="J46" s="64"/>
      <c r="K46" s="73" t="s">
        <v>372</v>
      </c>
      <c r="L46" s="73" t="s">
        <v>362</v>
      </c>
      <c r="M46" s="73">
        <v>0</v>
      </c>
      <c r="N46" s="32"/>
      <c r="O46" s="32"/>
      <c r="P46" s="32"/>
      <c r="Q46" s="73">
        <v>1001160</v>
      </c>
      <c r="R46" s="32" t="s">
        <v>216</v>
      </c>
      <c r="S46" s="66" t="s">
        <v>353</v>
      </c>
      <c r="T46" s="32" t="s">
        <v>396</v>
      </c>
      <c r="U46" s="32" t="s">
        <v>396</v>
      </c>
      <c r="V46" s="74" t="s">
        <v>333</v>
      </c>
      <c r="W46" s="67" t="s">
        <v>214</v>
      </c>
      <c r="X46" s="61"/>
      <c r="Y46" s="61"/>
    </row>
    <row r="47" spans="1:25" s="49" customFormat="1" ht="93.75" customHeight="1">
      <c r="A47" s="30" t="s">
        <v>427</v>
      </c>
      <c r="B47" s="73"/>
      <c r="C47" s="29"/>
      <c r="D47" s="29"/>
      <c r="E47" s="29"/>
      <c r="F47" s="64"/>
      <c r="G47" s="64"/>
      <c r="H47" s="29"/>
      <c r="I47" s="64"/>
      <c r="J47" s="64"/>
      <c r="K47" s="73" t="s">
        <v>375</v>
      </c>
      <c r="L47" s="73" t="s">
        <v>362</v>
      </c>
      <c r="M47" s="73">
        <v>0</v>
      </c>
      <c r="N47" s="32"/>
      <c r="O47" s="32"/>
      <c r="P47" s="32"/>
      <c r="Q47" s="73">
        <v>1440000</v>
      </c>
      <c r="R47" s="32" t="s">
        <v>216</v>
      </c>
      <c r="S47" s="66" t="s">
        <v>353</v>
      </c>
      <c r="T47" s="32" t="s">
        <v>396</v>
      </c>
      <c r="U47" s="32" t="s">
        <v>396</v>
      </c>
      <c r="V47" s="74" t="s">
        <v>333</v>
      </c>
      <c r="W47" s="67" t="s">
        <v>214</v>
      </c>
      <c r="X47" s="61"/>
      <c r="Y47" s="61"/>
    </row>
    <row r="48" spans="1:25" s="49" customFormat="1" ht="88.5" customHeight="1">
      <c r="A48" s="30" t="s">
        <v>428</v>
      </c>
      <c r="B48" s="73"/>
      <c r="C48" s="29"/>
      <c r="D48" s="29"/>
      <c r="E48" s="29"/>
      <c r="F48" s="64"/>
      <c r="G48" s="64"/>
      <c r="H48" s="29"/>
      <c r="I48" s="64"/>
      <c r="J48" s="64"/>
      <c r="K48" s="73" t="s">
        <v>378</v>
      </c>
      <c r="L48" s="73" t="s">
        <v>362</v>
      </c>
      <c r="M48" s="73">
        <v>0</v>
      </c>
      <c r="N48" s="32"/>
      <c r="O48" s="32"/>
      <c r="P48" s="32"/>
      <c r="Q48" s="73">
        <v>1765200</v>
      </c>
      <c r="R48" s="32" t="s">
        <v>216</v>
      </c>
      <c r="S48" s="66" t="s">
        <v>353</v>
      </c>
      <c r="T48" s="32" t="s">
        <v>396</v>
      </c>
      <c r="U48" s="32" t="s">
        <v>396</v>
      </c>
      <c r="V48" s="74" t="s">
        <v>333</v>
      </c>
      <c r="W48" s="67" t="s">
        <v>214</v>
      </c>
      <c r="X48" s="61"/>
      <c r="Y48" s="61"/>
    </row>
    <row r="49" spans="1:25" s="49" customFormat="1" ht="108.75" customHeight="1">
      <c r="A49" s="30" t="s">
        <v>429</v>
      </c>
      <c r="B49" s="73"/>
      <c r="C49" s="29"/>
      <c r="D49" s="29"/>
      <c r="E49" s="29"/>
      <c r="F49" s="64"/>
      <c r="G49" s="64"/>
      <c r="H49" s="29"/>
      <c r="I49" s="64"/>
      <c r="J49" s="64"/>
      <c r="K49" s="73" t="s">
        <v>381</v>
      </c>
      <c r="L49" s="73" t="s">
        <v>362</v>
      </c>
      <c r="M49" s="73">
        <v>0</v>
      </c>
      <c r="N49" s="32"/>
      <c r="O49" s="32"/>
      <c r="P49" s="32"/>
      <c r="Q49" s="73">
        <v>727500</v>
      </c>
      <c r="R49" s="32" t="s">
        <v>216</v>
      </c>
      <c r="S49" s="66" t="s">
        <v>353</v>
      </c>
      <c r="T49" s="32" t="s">
        <v>396</v>
      </c>
      <c r="U49" s="32" t="s">
        <v>396</v>
      </c>
      <c r="V49" s="74" t="s">
        <v>333</v>
      </c>
      <c r="W49" s="67" t="s">
        <v>214</v>
      </c>
      <c r="X49" s="61"/>
      <c r="Y49" s="61"/>
    </row>
    <row r="50" spans="1:25" s="49" customFormat="1" ht="88.5" customHeight="1">
      <c r="A50" s="30" t="s">
        <v>430</v>
      </c>
      <c r="B50" s="73"/>
      <c r="C50" s="29"/>
      <c r="D50" s="29"/>
      <c r="E50" s="29"/>
      <c r="F50" s="64"/>
      <c r="G50" s="64"/>
      <c r="H50" s="29"/>
      <c r="I50" s="64"/>
      <c r="J50" s="64"/>
      <c r="K50" s="73" t="s">
        <v>384</v>
      </c>
      <c r="L50" s="73" t="s">
        <v>362</v>
      </c>
      <c r="M50" s="73">
        <v>0</v>
      </c>
      <c r="N50" s="32"/>
      <c r="O50" s="32"/>
      <c r="P50" s="32"/>
      <c r="Q50" s="73">
        <v>1250402</v>
      </c>
      <c r="R50" s="32" t="s">
        <v>216</v>
      </c>
      <c r="S50" s="66" t="s">
        <v>353</v>
      </c>
      <c r="T50" s="32" t="s">
        <v>396</v>
      </c>
      <c r="U50" s="32" t="s">
        <v>396</v>
      </c>
      <c r="V50" s="74" t="s">
        <v>333</v>
      </c>
      <c r="W50" s="67" t="s">
        <v>214</v>
      </c>
      <c r="X50" s="61"/>
      <c r="Y50" s="61"/>
    </row>
    <row r="51" spans="1:25" s="49" customFormat="1" ht="149.25" customHeight="1">
      <c r="A51" s="30" t="s">
        <v>431</v>
      </c>
      <c r="B51" s="73"/>
      <c r="C51" s="29"/>
      <c r="D51" s="29"/>
      <c r="E51" s="29"/>
      <c r="F51" s="64"/>
      <c r="G51" s="64"/>
      <c r="H51" s="29"/>
      <c r="I51" s="64"/>
      <c r="J51" s="64"/>
      <c r="K51" s="73" t="s">
        <v>385</v>
      </c>
      <c r="L51" s="73" t="s">
        <v>362</v>
      </c>
      <c r="M51" s="73">
        <v>500000</v>
      </c>
      <c r="N51" s="32"/>
      <c r="O51" s="32"/>
      <c r="P51" s="32"/>
      <c r="Q51" s="73">
        <v>5000000</v>
      </c>
      <c r="R51" s="32" t="s">
        <v>216</v>
      </c>
      <c r="S51" s="66" t="s">
        <v>353</v>
      </c>
      <c r="T51" s="32" t="s">
        <v>396</v>
      </c>
      <c r="U51" s="32" t="s">
        <v>396</v>
      </c>
      <c r="V51" s="74" t="s">
        <v>333</v>
      </c>
      <c r="W51" s="67" t="s">
        <v>214</v>
      </c>
      <c r="X51" s="61"/>
      <c r="Y51" s="61"/>
    </row>
    <row r="52" spans="1:25" s="49" customFormat="1" ht="174" customHeight="1">
      <c r="A52" s="30" t="s">
        <v>432</v>
      </c>
      <c r="B52" s="73"/>
      <c r="C52" s="29"/>
      <c r="D52" s="29"/>
      <c r="E52" s="29"/>
      <c r="F52" s="64"/>
      <c r="G52" s="64"/>
      <c r="H52" s="29"/>
      <c r="I52" s="64"/>
      <c r="J52" s="64"/>
      <c r="K52" s="73" t="s">
        <v>386</v>
      </c>
      <c r="L52" s="73" t="s">
        <v>362</v>
      </c>
      <c r="M52" s="73">
        <v>500000</v>
      </c>
      <c r="N52" s="32"/>
      <c r="O52" s="32"/>
      <c r="P52" s="32"/>
      <c r="Q52" s="73">
        <v>3000000</v>
      </c>
      <c r="R52" s="32" t="s">
        <v>216</v>
      </c>
      <c r="S52" s="66" t="s">
        <v>353</v>
      </c>
      <c r="T52" s="32" t="s">
        <v>396</v>
      </c>
      <c r="U52" s="32" t="s">
        <v>396</v>
      </c>
      <c r="V52" s="74" t="s">
        <v>333</v>
      </c>
      <c r="W52" s="67" t="s">
        <v>214</v>
      </c>
      <c r="X52" s="61"/>
      <c r="Y52" s="61"/>
    </row>
    <row r="53" spans="1:25" s="49" customFormat="1" ht="88.5" customHeight="1">
      <c r="A53" s="30" t="s">
        <v>433</v>
      </c>
      <c r="B53" s="73"/>
      <c r="C53" s="29"/>
      <c r="D53" s="29"/>
      <c r="E53" s="29"/>
      <c r="F53" s="64"/>
      <c r="G53" s="64"/>
      <c r="H53" s="29"/>
      <c r="I53" s="64"/>
      <c r="J53" s="64"/>
      <c r="K53" s="73" t="s">
        <v>387</v>
      </c>
      <c r="L53" s="73" t="s">
        <v>362</v>
      </c>
      <c r="M53" s="73">
        <v>500000</v>
      </c>
      <c r="N53" s="32"/>
      <c r="O53" s="32"/>
      <c r="P53" s="32"/>
      <c r="Q53" s="73">
        <v>2750000</v>
      </c>
      <c r="R53" s="32" t="s">
        <v>216</v>
      </c>
      <c r="S53" s="66" t="s">
        <v>353</v>
      </c>
      <c r="T53" s="32" t="s">
        <v>396</v>
      </c>
      <c r="U53" s="32" t="s">
        <v>396</v>
      </c>
      <c r="V53" s="74" t="s">
        <v>333</v>
      </c>
      <c r="W53" s="67" t="s">
        <v>214</v>
      </c>
      <c r="X53" s="61"/>
      <c r="Y53" s="61"/>
    </row>
    <row r="54" spans="1:25" s="49" customFormat="1" ht="88.5" customHeight="1">
      <c r="A54" s="30" t="s">
        <v>434</v>
      </c>
      <c r="B54" s="73"/>
      <c r="C54" s="29"/>
      <c r="D54" s="29"/>
      <c r="E54" s="29"/>
      <c r="F54" s="64"/>
      <c r="G54" s="64"/>
      <c r="H54" s="29"/>
      <c r="I54" s="64"/>
      <c r="J54" s="64"/>
      <c r="K54" s="73" t="s">
        <v>388</v>
      </c>
      <c r="L54" s="73" t="s">
        <v>362</v>
      </c>
      <c r="M54" s="73">
        <v>500000</v>
      </c>
      <c r="N54" s="32"/>
      <c r="O54" s="32"/>
      <c r="P54" s="32"/>
      <c r="Q54" s="73">
        <v>3000000</v>
      </c>
      <c r="R54" s="32" t="s">
        <v>216</v>
      </c>
      <c r="S54" s="66" t="s">
        <v>353</v>
      </c>
      <c r="T54" s="32" t="s">
        <v>396</v>
      </c>
      <c r="U54" s="32" t="s">
        <v>396</v>
      </c>
      <c r="V54" s="74" t="s">
        <v>333</v>
      </c>
      <c r="W54" s="67" t="s">
        <v>214</v>
      </c>
      <c r="X54" s="61"/>
      <c r="Y54" s="61"/>
    </row>
    <row r="55" spans="1:25" s="49" customFormat="1" ht="88.5" customHeight="1">
      <c r="A55" s="30" t="s">
        <v>435</v>
      </c>
      <c r="B55" s="73"/>
      <c r="C55" s="29"/>
      <c r="D55" s="29"/>
      <c r="E55" s="29"/>
      <c r="F55" s="64"/>
      <c r="G55" s="64"/>
      <c r="H55" s="29"/>
      <c r="I55" s="64"/>
      <c r="J55" s="64"/>
      <c r="K55" s="73" t="s">
        <v>389</v>
      </c>
      <c r="L55" s="73" t="s">
        <v>362</v>
      </c>
      <c r="M55" s="73">
        <v>500000</v>
      </c>
      <c r="N55" s="32"/>
      <c r="O55" s="32"/>
      <c r="P55" s="32"/>
      <c r="Q55" s="73">
        <v>2750000</v>
      </c>
      <c r="R55" s="32" t="s">
        <v>216</v>
      </c>
      <c r="S55" s="66" t="s">
        <v>353</v>
      </c>
      <c r="T55" s="32" t="s">
        <v>396</v>
      </c>
      <c r="U55" s="32" t="s">
        <v>396</v>
      </c>
      <c r="V55" s="74" t="s">
        <v>333</v>
      </c>
      <c r="W55" s="67" t="s">
        <v>214</v>
      </c>
      <c r="X55" s="61"/>
      <c r="Y55" s="61"/>
    </row>
    <row r="56" spans="1:25" s="49" customFormat="1" ht="88.5" customHeight="1">
      <c r="A56" s="30" t="s">
        <v>436</v>
      </c>
      <c r="B56" s="73"/>
      <c r="C56" s="29"/>
      <c r="D56" s="29"/>
      <c r="E56" s="29"/>
      <c r="F56" s="64"/>
      <c r="G56" s="64"/>
      <c r="H56" s="29"/>
      <c r="I56" s="64"/>
      <c r="J56" s="64"/>
      <c r="K56" s="73" t="s">
        <v>390</v>
      </c>
      <c r="L56" s="73" t="s">
        <v>362</v>
      </c>
      <c r="M56" s="73">
        <v>0</v>
      </c>
      <c r="N56" s="32"/>
      <c r="O56" s="32"/>
      <c r="P56" s="32"/>
      <c r="Q56" s="73">
        <v>6400000</v>
      </c>
      <c r="R56" s="32" t="s">
        <v>216</v>
      </c>
      <c r="S56" s="66" t="s">
        <v>353</v>
      </c>
      <c r="T56" s="32" t="s">
        <v>396</v>
      </c>
      <c r="U56" s="32" t="s">
        <v>396</v>
      </c>
      <c r="V56" s="74" t="s">
        <v>333</v>
      </c>
      <c r="W56" s="67" t="s">
        <v>214</v>
      </c>
      <c r="X56" s="61"/>
      <c r="Y56" s="61"/>
    </row>
    <row r="57" spans="1:25" s="49" customFormat="1" ht="88.5" customHeight="1">
      <c r="A57" s="30" t="s">
        <v>437</v>
      </c>
      <c r="B57" s="73"/>
      <c r="C57" s="29"/>
      <c r="D57" s="29"/>
      <c r="E57" s="29"/>
      <c r="F57" s="64"/>
      <c r="G57" s="64"/>
      <c r="H57" s="29"/>
      <c r="I57" s="64"/>
      <c r="J57" s="64"/>
      <c r="K57" s="73" t="s">
        <v>391</v>
      </c>
      <c r="L57" s="73" t="s">
        <v>362</v>
      </c>
      <c r="M57" s="73">
        <v>0</v>
      </c>
      <c r="N57" s="32"/>
      <c r="O57" s="32"/>
      <c r="P57" s="32"/>
      <c r="Q57" s="73">
        <v>5700000</v>
      </c>
      <c r="R57" s="32" t="s">
        <v>216</v>
      </c>
      <c r="S57" s="66" t="s">
        <v>353</v>
      </c>
      <c r="T57" s="32" t="s">
        <v>396</v>
      </c>
      <c r="U57" s="32" t="s">
        <v>396</v>
      </c>
      <c r="V57" s="74" t="s">
        <v>333</v>
      </c>
      <c r="W57" s="67" t="s">
        <v>214</v>
      </c>
      <c r="X57" s="61"/>
      <c r="Y57" s="61"/>
    </row>
    <row r="58" spans="1:25" s="49" customFormat="1" ht="88.5" customHeight="1">
      <c r="A58" s="30" t="s">
        <v>438</v>
      </c>
      <c r="B58" s="73"/>
      <c r="C58" s="29"/>
      <c r="D58" s="29"/>
      <c r="E58" s="29"/>
      <c r="F58" s="64"/>
      <c r="G58" s="64"/>
      <c r="H58" s="29"/>
      <c r="I58" s="64"/>
      <c r="J58" s="64"/>
      <c r="K58" s="73" t="s">
        <v>392</v>
      </c>
      <c r="L58" s="73" t="s">
        <v>362</v>
      </c>
      <c r="M58" s="73">
        <v>0</v>
      </c>
      <c r="N58" s="32"/>
      <c r="O58" s="32"/>
      <c r="P58" s="32"/>
      <c r="Q58" s="73">
        <v>6100000</v>
      </c>
      <c r="R58" s="32" t="s">
        <v>216</v>
      </c>
      <c r="S58" s="66" t="s">
        <v>353</v>
      </c>
      <c r="T58" s="32" t="s">
        <v>396</v>
      </c>
      <c r="U58" s="32" t="s">
        <v>396</v>
      </c>
      <c r="V58" s="74" t="s">
        <v>333</v>
      </c>
      <c r="W58" s="67" t="s">
        <v>214</v>
      </c>
      <c r="X58" s="61"/>
      <c r="Y58" s="61"/>
    </row>
    <row r="59" spans="1:25" s="49" customFormat="1" ht="88.5" customHeight="1">
      <c r="A59" s="30" t="s">
        <v>439</v>
      </c>
      <c r="B59" s="73"/>
      <c r="C59" s="29"/>
      <c r="D59" s="29"/>
      <c r="E59" s="29"/>
      <c r="F59" s="64"/>
      <c r="G59" s="64"/>
      <c r="H59" s="29"/>
      <c r="I59" s="64"/>
      <c r="J59" s="64"/>
      <c r="K59" s="73" t="s">
        <v>393</v>
      </c>
      <c r="L59" s="73" t="s">
        <v>362</v>
      </c>
      <c r="M59" s="73">
        <v>0</v>
      </c>
      <c r="N59" s="32"/>
      <c r="O59" s="32"/>
      <c r="P59" s="32"/>
      <c r="Q59" s="73">
        <v>5800000</v>
      </c>
      <c r="R59" s="32" t="s">
        <v>216</v>
      </c>
      <c r="S59" s="66" t="s">
        <v>353</v>
      </c>
      <c r="T59" s="32" t="s">
        <v>396</v>
      </c>
      <c r="U59" s="32" t="s">
        <v>396</v>
      </c>
      <c r="V59" s="74" t="s">
        <v>333</v>
      </c>
      <c r="W59" s="67" t="s">
        <v>214</v>
      </c>
      <c r="X59" s="61"/>
      <c r="Y59" s="61"/>
    </row>
    <row r="60" spans="1:25" s="96" customFormat="1" ht="62.25" customHeight="1">
      <c r="A60" s="84" t="s">
        <v>442</v>
      </c>
      <c r="B60" s="102" t="s">
        <v>446</v>
      </c>
      <c r="C60" s="121"/>
      <c r="D60" s="121"/>
      <c r="E60" s="121"/>
      <c r="F60" s="122"/>
      <c r="G60" s="122"/>
      <c r="H60" s="121"/>
      <c r="I60" s="122"/>
      <c r="J60" s="122"/>
      <c r="K60" s="102" t="s">
        <v>443</v>
      </c>
      <c r="L60" s="86" t="s">
        <v>235</v>
      </c>
      <c r="M60" s="102">
        <f>'Scheda D'!Q70</f>
        <v>233729.28</v>
      </c>
      <c r="N60" s="103"/>
      <c r="O60" s="103"/>
      <c r="P60" s="103"/>
      <c r="Q60" s="102">
        <f>'Scheda D'!U70</f>
        <v>252000</v>
      </c>
      <c r="R60" s="94" t="s">
        <v>215</v>
      </c>
      <c r="S60" s="123" t="s">
        <v>353</v>
      </c>
      <c r="T60" s="94" t="s">
        <v>396</v>
      </c>
      <c r="U60" s="94" t="s">
        <v>396</v>
      </c>
      <c r="V60" s="113"/>
      <c r="W60" s="114" t="s">
        <v>214</v>
      </c>
      <c r="X60" s="115"/>
      <c r="Y60" s="115"/>
    </row>
    <row r="61" spans="1:25" ht="51.95" customHeight="1">
      <c r="A61" s="21"/>
      <c r="C61" s="9"/>
      <c r="D61" s="9"/>
      <c r="E61" s="9"/>
      <c r="F61" s="9"/>
      <c r="G61" s="9"/>
      <c r="H61" s="9"/>
      <c r="I61" s="9"/>
      <c r="J61" s="9"/>
      <c r="L61" s="9"/>
      <c r="M61" s="25">
        <f>SUM(M8:M60)</f>
        <v>48820104.062576011</v>
      </c>
      <c r="N61" s="25">
        <f>SUM(N8:N59)</f>
        <v>0</v>
      </c>
      <c r="O61" s="25">
        <f>SUM(O8:O59)</f>
        <v>0</v>
      </c>
      <c r="P61" s="25">
        <f>SUM(P8:P59)</f>
        <v>0</v>
      </c>
      <c r="Q61" s="25">
        <f>SUM(Q8:Q60)</f>
        <v>132307437.72</v>
      </c>
      <c r="R61" s="25"/>
      <c r="S61" s="25"/>
      <c r="T61" s="25"/>
      <c r="U61" s="25"/>
      <c r="V61" s="25"/>
      <c r="W61" s="42"/>
      <c r="X61" s="26"/>
      <c r="Y61" s="26"/>
    </row>
    <row r="62" spans="1:25" ht="26.25" customHeight="1">
      <c r="A62" s="33" t="s">
        <v>75</v>
      </c>
      <c r="B62" s="33"/>
      <c r="C62" s="33"/>
      <c r="D62" s="33"/>
      <c r="E62" s="33"/>
      <c r="F62" s="33"/>
      <c r="G62" s="33"/>
      <c r="H62" s="33"/>
      <c r="I62" s="33"/>
      <c r="J62" s="33"/>
      <c r="K62" s="33"/>
      <c r="L62" s="33"/>
    </row>
    <row r="63" spans="1:25" ht="26.25" customHeight="1">
      <c r="A63" s="14" t="s">
        <v>250</v>
      </c>
      <c r="B63" s="14"/>
      <c r="C63" s="14"/>
      <c r="D63" s="14"/>
      <c r="E63" s="14"/>
      <c r="F63" s="14"/>
      <c r="G63" s="14"/>
      <c r="H63" s="14"/>
      <c r="I63" s="14"/>
      <c r="J63" s="14"/>
      <c r="K63" s="14"/>
      <c r="L63" s="33"/>
    </row>
    <row r="64" spans="1:25" ht="26.25" customHeight="1">
      <c r="A64" s="14"/>
      <c r="B64" s="14"/>
      <c r="C64" s="14"/>
      <c r="D64" s="14"/>
      <c r="E64" s="14"/>
      <c r="F64" s="14"/>
      <c r="G64" s="14"/>
      <c r="H64" s="14"/>
      <c r="I64" s="14"/>
      <c r="J64" s="14"/>
      <c r="K64" s="14"/>
      <c r="L64" s="33"/>
      <c r="V64" s="14"/>
      <c r="W64" s="9" t="s">
        <v>332</v>
      </c>
    </row>
    <row r="65" spans="1:23" ht="26.25" customHeight="1">
      <c r="A65" s="238" t="s">
        <v>251</v>
      </c>
      <c r="B65" s="238"/>
      <c r="C65" s="14"/>
      <c r="D65" s="14"/>
      <c r="E65" s="14"/>
      <c r="F65" s="14"/>
      <c r="G65" s="14"/>
      <c r="H65" s="14"/>
      <c r="I65" s="14"/>
      <c r="J65" s="14"/>
      <c r="K65" s="14"/>
      <c r="L65" s="33"/>
      <c r="V65" s="14"/>
      <c r="W65" s="9" t="s">
        <v>228</v>
      </c>
    </row>
    <row r="66" spans="1:23" ht="26.25" customHeight="1">
      <c r="A66" s="208" t="s">
        <v>252</v>
      </c>
      <c r="B66" s="208"/>
      <c r="C66" s="14"/>
      <c r="D66" s="14"/>
      <c r="E66" s="14"/>
      <c r="F66" s="14"/>
      <c r="G66" s="14"/>
      <c r="H66" s="14"/>
      <c r="I66" s="14"/>
      <c r="J66" s="14"/>
      <c r="K66" s="14"/>
      <c r="L66" s="33"/>
    </row>
    <row r="67" spans="1:23" ht="26.25" customHeight="1">
      <c r="A67" s="208" t="s">
        <v>253</v>
      </c>
      <c r="B67" s="208"/>
      <c r="C67" s="14"/>
      <c r="D67" s="14"/>
      <c r="E67" s="14"/>
      <c r="F67" s="14"/>
      <c r="G67" s="14"/>
      <c r="H67" s="14"/>
      <c r="I67" s="14"/>
      <c r="J67" s="14"/>
      <c r="K67" s="14"/>
      <c r="L67" s="33"/>
    </row>
    <row r="68" spans="1:23" ht="26.25" customHeight="1">
      <c r="A68" s="208" t="s">
        <v>254</v>
      </c>
      <c r="B68" s="208"/>
      <c r="C68" s="14"/>
      <c r="D68" s="14"/>
      <c r="E68" s="14"/>
      <c r="F68" s="14"/>
      <c r="G68" s="14"/>
      <c r="H68" s="14"/>
      <c r="I68" s="14"/>
      <c r="J68" s="14"/>
      <c r="K68" s="14"/>
      <c r="L68" s="33"/>
    </row>
    <row r="69" spans="1:23" ht="26.25" customHeight="1">
      <c r="A69" s="208" t="s">
        <v>255</v>
      </c>
      <c r="B69" s="208"/>
      <c r="C69" s="14"/>
      <c r="D69" s="14"/>
      <c r="E69" s="14"/>
      <c r="F69" s="14"/>
      <c r="G69" s="14"/>
      <c r="H69" s="14"/>
      <c r="I69" s="14"/>
      <c r="J69" s="14"/>
      <c r="K69" s="14"/>
      <c r="L69" s="33"/>
    </row>
    <row r="70" spans="1:23" ht="26.25" customHeight="1">
      <c r="A70" s="208" t="s">
        <v>256</v>
      </c>
      <c r="B70" s="208"/>
      <c r="C70" s="14"/>
      <c r="D70" s="14"/>
      <c r="E70" s="14"/>
      <c r="F70" s="14"/>
      <c r="G70" s="14"/>
      <c r="H70" s="14"/>
      <c r="I70" s="14"/>
      <c r="J70" s="14"/>
      <c r="K70" s="14"/>
      <c r="L70" s="33"/>
    </row>
    <row r="71" spans="1:23" ht="26.25" customHeight="1">
      <c r="A71" s="208" t="s">
        <v>257</v>
      </c>
      <c r="B71" s="208"/>
      <c r="C71" s="14"/>
      <c r="D71" s="14"/>
      <c r="E71" s="14"/>
      <c r="F71" s="14"/>
      <c r="G71" s="14"/>
      <c r="H71" s="14"/>
      <c r="I71" s="14"/>
      <c r="J71" s="14"/>
      <c r="K71" s="14"/>
      <c r="L71" s="33"/>
    </row>
    <row r="72" spans="1:23" ht="26.25" customHeight="1">
      <c r="A72" s="208" t="s">
        <v>258</v>
      </c>
      <c r="B72" s="208"/>
      <c r="C72" s="14"/>
      <c r="D72" s="14"/>
      <c r="E72" s="14"/>
      <c r="F72" s="14"/>
      <c r="G72" s="14"/>
      <c r="H72" s="14"/>
      <c r="I72" s="14"/>
      <c r="J72" s="14"/>
      <c r="K72" s="14"/>
      <c r="L72" s="33"/>
    </row>
    <row r="73" spans="1:23" ht="26.25" customHeight="1">
      <c r="A73" s="208" t="s">
        <v>259</v>
      </c>
      <c r="B73" s="208"/>
      <c r="C73" s="14"/>
      <c r="D73" s="14"/>
      <c r="E73" s="14"/>
      <c r="F73" s="14"/>
      <c r="G73" s="14"/>
      <c r="H73" s="14"/>
      <c r="I73" s="14"/>
      <c r="J73" s="14"/>
      <c r="K73" s="14"/>
      <c r="L73" s="33"/>
    </row>
    <row r="74" spans="1:23" ht="26.25" customHeight="1">
      <c r="A74" s="208" t="s">
        <v>260</v>
      </c>
      <c r="B74" s="208"/>
      <c r="C74" s="14"/>
      <c r="D74" s="14"/>
      <c r="E74" s="14"/>
      <c r="F74" s="14"/>
      <c r="G74" s="14"/>
      <c r="H74" s="14"/>
      <c r="I74" s="14"/>
      <c r="J74" s="14"/>
      <c r="K74" s="14"/>
      <c r="L74" s="33"/>
    </row>
    <row r="75" spans="1:23" ht="26.25" customHeight="1">
      <c r="A75" s="14"/>
      <c r="B75" s="14"/>
      <c r="C75" s="14"/>
      <c r="D75" s="14"/>
      <c r="E75" s="14"/>
      <c r="F75" s="14"/>
      <c r="G75" s="14"/>
      <c r="H75" s="14"/>
      <c r="I75" s="14"/>
      <c r="J75" s="14"/>
      <c r="K75" s="14"/>
      <c r="L75" s="33"/>
    </row>
    <row r="76" spans="1:23" ht="26.25" customHeight="1">
      <c r="A76" s="238" t="s">
        <v>261</v>
      </c>
      <c r="B76" s="238"/>
      <c r="C76" s="14"/>
      <c r="D76" s="14"/>
      <c r="E76" s="14"/>
      <c r="F76" s="14"/>
      <c r="G76" s="14"/>
      <c r="H76" s="14"/>
      <c r="I76" s="14"/>
      <c r="J76" s="14"/>
      <c r="K76" s="14"/>
      <c r="L76" s="33"/>
    </row>
    <row r="77" spans="1:23" ht="26.25" customHeight="1">
      <c r="A77" s="14" t="s">
        <v>263</v>
      </c>
      <c r="B77" s="14"/>
      <c r="C77" s="14"/>
      <c r="D77" s="14"/>
      <c r="E77" s="14"/>
      <c r="F77" s="14"/>
      <c r="G77" s="14"/>
      <c r="H77" s="14"/>
      <c r="I77" s="14"/>
      <c r="J77" s="14"/>
      <c r="K77" s="14"/>
      <c r="L77" s="33"/>
    </row>
    <row r="78" spans="1:23" ht="26.25" customHeight="1">
      <c r="A78" s="14" t="s">
        <v>262</v>
      </c>
      <c r="B78" s="14"/>
      <c r="C78" s="14"/>
      <c r="D78" s="14"/>
      <c r="E78" s="14"/>
      <c r="F78" s="14"/>
      <c r="G78" s="14"/>
      <c r="H78" s="14"/>
      <c r="I78" s="14"/>
      <c r="J78" s="14"/>
      <c r="K78" s="14"/>
      <c r="L78" s="33"/>
    </row>
    <row r="79" spans="1:23" ht="26.25" customHeight="1">
      <c r="A79" s="14" t="s">
        <v>264</v>
      </c>
      <c r="B79" s="14"/>
      <c r="C79" s="14"/>
      <c r="D79" s="14"/>
      <c r="E79" s="14"/>
      <c r="F79" s="14"/>
      <c r="G79" s="14"/>
      <c r="H79" s="14"/>
      <c r="I79" s="14"/>
      <c r="J79" s="14"/>
      <c r="K79" s="14"/>
      <c r="L79" s="33"/>
    </row>
    <row r="80" spans="1:23" ht="26.25" customHeight="1">
      <c r="A80" s="14"/>
      <c r="B80" s="14"/>
      <c r="C80" s="14"/>
      <c r="D80" s="14"/>
      <c r="E80" s="14"/>
      <c r="F80" s="14"/>
      <c r="G80" s="14"/>
      <c r="H80" s="14"/>
      <c r="I80" s="14"/>
      <c r="J80" s="14"/>
      <c r="K80" s="14"/>
      <c r="L80" s="33"/>
    </row>
    <row r="81" spans="1:12" ht="26.25" customHeight="1">
      <c r="A81" s="208"/>
      <c r="B81" s="208"/>
      <c r="C81" s="208"/>
      <c r="D81" s="208"/>
      <c r="E81" s="208"/>
      <c r="F81" s="208"/>
      <c r="G81" s="208"/>
      <c r="H81" s="208"/>
      <c r="I81" s="208"/>
      <c r="J81" s="208"/>
      <c r="K81" s="14"/>
      <c r="L81" s="33"/>
    </row>
    <row r="82" spans="1:12" ht="51.95" customHeight="1">
      <c r="A82" s="14"/>
      <c r="B82" s="14"/>
      <c r="C82" s="14"/>
      <c r="D82" s="14"/>
      <c r="E82" s="14"/>
      <c r="F82" s="14"/>
      <c r="G82" s="14"/>
      <c r="H82" s="14"/>
      <c r="I82" s="14"/>
      <c r="J82" s="14"/>
    </row>
    <row r="83" spans="1:12" ht="51.95" customHeight="1">
      <c r="A83" s="14"/>
      <c r="B83" s="14"/>
      <c r="C83" s="14"/>
      <c r="D83" s="14"/>
      <c r="E83" s="14"/>
      <c r="F83" s="14"/>
    </row>
    <row r="84" spans="1:12" ht="51.95" customHeight="1">
      <c r="A84" s="208"/>
      <c r="B84" s="208"/>
    </row>
    <row r="85" spans="1:12" ht="51.95" customHeight="1">
      <c r="A85" s="208"/>
      <c r="B85" s="208"/>
    </row>
    <row r="86" spans="1:12" ht="51.95" customHeight="1">
      <c r="A86" s="208"/>
      <c r="B86" s="208"/>
    </row>
    <row r="87" spans="1:12" ht="51.95" customHeight="1"/>
    <row r="88" spans="1:12" ht="51.95" customHeight="1"/>
    <row r="89" spans="1:12" ht="51.95" customHeight="1"/>
    <row r="90" spans="1:12" ht="51.95" customHeight="1"/>
    <row r="91" spans="1:12" ht="51.95" customHeight="1"/>
    <row r="92" spans="1:12" ht="51.95" customHeight="1"/>
    <row r="93" spans="1:12" ht="51.95" customHeight="1"/>
    <row r="94" spans="1:12" ht="51.95" customHeight="1"/>
    <row r="95" spans="1:12" ht="51.95" customHeight="1"/>
    <row r="96" spans="1:12" ht="51.95" customHeight="1"/>
    <row r="97" ht="51.95" customHeight="1"/>
    <row r="98" ht="51.95" customHeight="1"/>
    <row r="99" ht="51.95" customHeight="1"/>
    <row r="100" ht="51.95" customHeight="1"/>
    <row r="101" ht="51.95" customHeight="1"/>
    <row r="102" ht="51.95" customHeight="1"/>
    <row r="103" ht="51.95" customHeight="1"/>
    <row r="104" ht="51.95" customHeight="1"/>
    <row r="105" ht="51.95" customHeight="1"/>
  </sheetData>
  <sheetProtection selectLockedCells="1" selectUnlockedCells="1"/>
  <autoFilter ref="A7:Z74" xr:uid="{5F0E45DB-FC73-4ACE-A3F0-808B4C97D547}"/>
  <mergeCells count="46">
    <mergeCell ref="I81:J81"/>
    <mergeCell ref="A76:B76"/>
    <mergeCell ref="A81:B81"/>
    <mergeCell ref="C81:D81"/>
    <mergeCell ref="E81:F81"/>
    <mergeCell ref="G81:H81"/>
    <mergeCell ref="Y5:Y7"/>
    <mergeCell ref="W5:X5"/>
    <mergeCell ref="W6:W7"/>
    <mergeCell ref="X6:X7"/>
    <mergeCell ref="R5:R7"/>
    <mergeCell ref="V5:V7"/>
    <mergeCell ref="A71:B71"/>
    <mergeCell ref="A72:B72"/>
    <mergeCell ref="A73:B73"/>
    <mergeCell ref="A74:B74"/>
    <mergeCell ref="A65:B65"/>
    <mergeCell ref="A86:B86"/>
    <mergeCell ref="A3:Q3"/>
    <mergeCell ref="L5:L7"/>
    <mergeCell ref="A84:B84"/>
    <mergeCell ref="A85:B85"/>
    <mergeCell ref="A68:B68"/>
    <mergeCell ref="A69:B69"/>
    <mergeCell ref="A70:B70"/>
    <mergeCell ref="A66:B66"/>
    <mergeCell ref="A67:B67"/>
    <mergeCell ref="Q5:Q7"/>
    <mergeCell ref="M5:M7"/>
    <mergeCell ref="C5:C7"/>
    <mergeCell ref="D5:D7"/>
    <mergeCell ref="E5:G5"/>
    <mergeCell ref="H5:H7"/>
    <mergeCell ref="F6:F7"/>
    <mergeCell ref="G6:G7"/>
    <mergeCell ref="U5:U7"/>
    <mergeCell ref="A1:Q1"/>
    <mergeCell ref="A2:Q2"/>
    <mergeCell ref="A5:A7"/>
    <mergeCell ref="B5:B7"/>
    <mergeCell ref="I5:I7"/>
    <mergeCell ref="J5:J7"/>
    <mergeCell ref="S5:S7"/>
    <mergeCell ref="T5:T7"/>
    <mergeCell ref="E6:E7"/>
    <mergeCell ref="K5:K7"/>
  </mergeCells>
  <printOptions horizontalCentered="1"/>
  <pageMargins left="0.39374999999999999" right="0.39374999999999999" top="0.39374999999999999" bottom="0.39374999999999999" header="0.51180555555555551" footer="0.51180555555555551"/>
  <pageSetup paperSize="8" scale="59"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B353-0122-46BC-8479-64F3D06D40CA}">
  <sheetPr>
    <pageSetUpPr fitToPage="1"/>
  </sheetPr>
  <dimension ref="A1:F20"/>
  <sheetViews>
    <sheetView zoomScaleNormal="100" zoomScaleSheetLayoutView="100" workbookViewId="0">
      <selection activeCell="A4" sqref="A4:F4"/>
    </sheetView>
  </sheetViews>
  <sheetFormatPr defaultRowHeight="12.75"/>
  <cols>
    <col min="1" max="1" width="28.85546875" style="1" customWidth="1"/>
    <col min="2" max="2" width="26" style="1" customWidth="1"/>
    <col min="3" max="3" width="32.140625" style="1" customWidth="1"/>
    <col min="4" max="4" width="24.7109375" style="1" customWidth="1"/>
    <col min="5" max="5" width="32.28515625" style="1" customWidth="1"/>
    <col min="6" max="6" width="29" style="1" customWidth="1"/>
    <col min="7" max="16384" width="9.140625" style="1"/>
  </cols>
  <sheetData>
    <row r="1" spans="1:6" ht="17.649999999999999" customHeight="1">
      <c r="A1" s="200" t="s">
        <v>348</v>
      </c>
      <c r="B1" s="200"/>
      <c r="C1" s="200"/>
      <c r="D1" s="200"/>
      <c r="E1" s="200"/>
      <c r="F1" s="200"/>
    </row>
    <row r="2" spans="1:6" ht="18.75">
      <c r="A2" s="200" t="s">
        <v>149</v>
      </c>
      <c r="B2" s="200"/>
      <c r="C2" s="200"/>
      <c r="D2" s="200"/>
      <c r="E2" s="200"/>
      <c r="F2" s="200"/>
    </row>
    <row r="3" spans="1:6" ht="15.75">
      <c r="A3" s="201"/>
      <c r="B3" s="201"/>
      <c r="C3" s="201"/>
      <c r="D3" s="201"/>
      <c r="E3" s="201"/>
    </row>
    <row r="4" spans="1:6" ht="18">
      <c r="A4" s="202" t="s">
        <v>122</v>
      </c>
      <c r="B4" s="202"/>
      <c r="C4" s="202"/>
      <c r="D4" s="202"/>
      <c r="E4" s="202"/>
      <c r="F4" s="202"/>
    </row>
    <row r="5" spans="1:6" ht="17.649999999999999" customHeight="1">
      <c r="A5" s="202" t="s">
        <v>123</v>
      </c>
      <c r="B5" s="202"/>
      <c r="C5" s="202"/>
      <c r="D5" s="202"/>
      <c r="E5" s="202"/>
      <c r="F5" s="202"/>
    </row>
    <row r="7" spans="1:6" ht="12.75" customHeight="1">
      <c r="A7" s="204" t="s">
        <v>124</v>
      </c>
      <c r="B7" s="203" t="s">
        <v>117</v>
      </c>
      <c r="C7" s="204" t="s">
        <v>118</v>
      </c>
      <c r="D7" s="203" t="s">
        <v>119</v>
      </c>
      <c r="E7" s="204" t="s">
        <v>120</v>
      </c>
      <c r="F7" s="204" t="s">
        <v>125</v>
      </c>
    </row>
    <row r="8" spans="1:6">
      <c r="A8" s="204"/>
      <c r="B8" s="203"/>
      <c r="C8" s="204"/>
      <c r="D8" s="203"/>
      <c r="E8" s="204"/>
      <c r="F8" s="204"/>
    </row>
    <row r="9" spans="1:6" ht="12.75" customHeight="1">
      <c r="A9" s="204"/>
      <c r="B9" s="203"/>
      <c r="C9" s="204"/>
      <c r="D9" s="203"/>
      <c r="E9" s="204"/>
      <c r="F9" s="204"/>
    </row>
    <row r="10" spans="1:6">
      <c r="A10" s="204"/>
      <c r="B10" s="203"/>
      <c r="C10" s="204"/>
      <c r="D10" s="203"/>
      <c r="E10" s="204"/>
      <c r="F10" s="204"/>
    </row>
    <row r="11" spans="1:6" ht="50.25" customHeight="1">
      <c r="A11" s="20"/>
      <c r="B11" s="23"/>
      <c r="C11" s="23"/>
      <c r="D11" s="23"/>
      <c r="E11" s="10"/>
      <c r="F11" s="10"/>
    </row>
    <row r="13" spans="1:6">
      <c r="A13" s="24"/>
      <c r="B13" s="13"/>
      <c r="C13" s="13"/>
    </row>
    <row r="14" spans="1:6">
      <c r="D14" s="9" t="s">
        <v>12</v>
      </c>
    </row>
    <row r="15" spans="1:6">
      <c r="D15" s="9" t="s">
        <v>228</v>
      </c>
    </row>
    <row r="18" spans="1:2">
      <c r="A18" s="1" t="s">
        <v>75</v>
      </c>
    </row>
    <row r="19" spans="1:2" ht="30" customHeight="1">
      <c r="A19" s="1" t="s">
        <v>266</v>
      </c>
      <c r="B19" s="22"/>
    </row>
    <row r="20" spans="1:2" ht="39" customHeight="1">
      <c r="A20" s="241"/>
      <c r="B20" s="241"/>
    </row>
  </sheetData>
  <sheetProtection selectLockedCells="1" selectUnlockedCells="1"/>
  <mergeCells count="12">
    <mergeCell ref="F7:F10"/>
    <mergeCell ref="A20:B20"/>
    <mergeCell ref="A7:A10"/>
    <mergeCell ref="B7:B10"/>
    <mergeCell ref="C7:C10"/>
    <mergeCell ref="D7:D10"/>
    <mergeCell ref="E7:E10"/>
    <mergeCell ref="A1:F1"/>
    <mergeCell ref="A2:F2"/>
    <mergeCell ref="A3:E3"/>
    <mergeCell ref="A4:F4"/>
    <mergeCell ref="A5:F5"/>
  </mergeCells>
  <printOptions horizontalCentered="1"/>
  <pageMargins left="0.39374999999999999" right="0.39374999999999999" top="0.39374999999999999" bottom="0.39374999999999999" header="0.51180555555555551" footer="0.51180555555555551"/>
  <pageSetup paperSize="8"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45B3-2F86-4829-B03A-C32A47C73E2D}">
  <dimension ref="A1:F19"/>
  <sheetViews>
    <sheetView workbookViewId="0">
      <selection activeCell="E14" sqref="E14"/>
    </sheetView>
  </sheetViews>
  <sheetFormatPr defaultRowHeight="12.75"/>
  <cols>
    <col min="1" max="1" width="69.5703125" customWidth="1"/>
    <col min="2" max="2" width="22.85546875" bestFit="1" customWidth="1"/>
    <col min="3" max="4" width="21" bestFit="1" customWidth="1"/>
    <col min="5" max="5" width="30.42578125" customWidth="1"/>
    <col min="6" max="6" width="8" customWidth="1"/>
  </cols>
  <sheetData>
    <row r="1" spans="1:6" ht="12.75" customHeight="1">
      <c r="A1" s="242" t="s">
        <v>452</v>
      </c>
      <c r="B1" s="242"/>
      <c r="C1" s="242"/>
      <c r="D1" s="242"/>
      <c r="E1" s="242"/>
      <c r="F1" s="242"/>
    </row>
    <row r="2" spans="1:6">
      <c r="A2" s="242" t="s">
        <v>453</v>
      </c>
      <c r="B2" s="242"/>
      <c r="C2" s="242"/>
      <c r="D2" s="242"/>
      <c r="E2" s="242"/>
      <c r="F2" s="242"/>
    </row>
    <row r="3" spans="1:6">
      <c r="A3" s="243" t="s">
        <v>0</v>
      </c>
      <c r="B3" s="243"/>
      <c r="C3" s="243"/>
      <c r="D3" s="243"/>
      <c r="E3" s="243"/>
      <c r="F3" s="243"/>
    </row>
    <row r="4" spans="1:6">
      <c r="A4" s="244" t="s">
        <v>1</v>
      </c>
      <c r="B4" s="247" t="s">
        <v>2</v>
      </c>
      <c r="C4" s="248"/>
      <c r="D4" s="248"/>
      <c r="E4" s="249"/>
      <c r="F4" s="156"/>
    </row>
    <row r="5" spans="1:6">
      <c r="A5" s="245"/>
      <c r="B5" s="247" t="s">
        <v>454</v>
      </c>
      <c r="C5" s="248"/>
      <c r="D5" s="249"/>
      <c r="E5" s="244" t="s">
        <v>455</v>
      </c>
      <c r="F5" s="156"/>
    </row>
    <row r="6" spans="1:6">
      <c r="A6" s="246"/>
      <c r="B6" s="157" t="s">
        <v>48</v>
      </c>
      <c r="C6" s="157" t="s">
        <v>49</v>
      </c>
      <c r="D6" s="157" t="s">
        <v>50</v>
      </c>
      <c r="E6" s="246"/>
      <c r="F6" s="156"/>
    </row>
    <row r="7" spans="1:6">
      <c r="A7" s="158" t="s">
        <v>456</v>
      </c>
      <c r="B7" s="159">
        <v>3894308.0703999996</v>
      </c>
      <c r="C7" s="159">
        <v>2697442.64</v>
      </c>
      <c r="D7" s="159">
        <v>0</v>
      </c>
      <c r="E7" s="160">
        <f>SUM(B7:D7)</f>
        <v>6591750.7104000002</v>
      </c>
      <c r="F7" s="156"/>
    </row>
    <row r="8" spans="1:6">
      <c r="A8" s="161" t="s">
        <v>457</v>
      </c>
      <c r="B8" s="159">
        <v>0</v>
      </c>
      <c r="C8" s="159">
        <v>0</v>
      </c>
      <c r="D8" s="159">
        <v>0</v>
      </c>
      <c r="E8" s="160">
        <f t="shared" ref="E8:E13" si="0">SUM(B8:D8)</f>
        <v>0</v>
      </c>
      <c r="F8" s="156"/>
    </row>
    <row r="9" spans="1:6">
      <c r="A9" s="161" t="s">
        <v>458</v>
      </c>
      <c r="B9" s="159">
        <v>0</v>
      </c>
      <c r="C9" s="159">
        <v>0</v>
      </c>
      <c r="D9" s="159">
        <v>0</v>
      </c>
      <c r="E9" s="160">
        <f t="shared" si="0"/>
        <v>0</v>
      </c>
      <c r="F9" s="156"/>
    </row>
    <row r="10" spans="1:6">
      <c r="A10" s="158" t="s">
        <v>459</v>
      </c>
      <c r="B10" s="159">
        <v>113156891.28284153</v>
      </c>
      <c r="C10" s="159">
        <v>127081348.53822252</v>
      </c>
      <c r="D10" s="159">
        <v>120794412.90750252</v>
      </c>
      <c r="E10" s="160">
        <f t="shared" si="0"/>
        <v>361032652.72856659</v>
      </c>
      <c r="F10" s="156"/>
    </row>
    <row r="11" spans="1:6" ht="51">
      <c r="A11" s="161" t="s">
        <v>460</v>
      </c>
      <c r="B11" s="159">
        <v>0</v>
      </c>
      <c r="C11" s="159">
        <v>0</v>
      </c>
      <c r="D11" s="159">
        <v>0</v>
      </c>
      <c r="E11" s="160">
        <f t="shared" si="0"/>
        <v>0</v>
      </c>
      <c r="F11" s="156"/>
    </row>
    <row r="12" spans="1:6">
      <c r="A12" s="161" t="s">
        <v>461</v>
      </c>
      <c r="B12" s="159">
        <v>0</v>
      </c>
      <c r="C12" s="159">
        <v>0</v>
      </c>
      <c r="D12" s="159">
        <v>0</v>
      </c>
      <c r="E12" s="160">
        <f t="shared" si="0"/>
        <v>0</v>
      </c>
      <c r="F12" s="156"/>
    </row>
    <row r="13" spans="1:6">
      <c r="A13" s="158" t="s">
        <v>462</v>
      </c>
      <c r="B13" s="159">
        <v>7198000</v>
      </c>
      <c r="C13" s="159">
        <v>7198000</v>
      </c>
      <c r="D13" s="159">
        <v>7198000</v>
      </c>
      <c r="E13" s="160">
        <f t="shared" si="0"/>
        <v>21594000</v>
      </c>
      <c r="F13" s="156"/>
    </row>
    <row r="14" spans="1:6">
      <c r="A14" s="162" t="s">
        <v>11</v>
      </c>
      <c r="B14" s="160">
        <f>SUM(B7:B13)</f>
        <v>124249199.35324153</v>
      </c>
      <c r="C14" s="160">
        <f t="shared" ref="C14:E14" si="1">SUM(C7:C13)</f>
        <v>136976791.17822254</v>
      </c>
      <c r="D14" s="160">
        <f t="shared" si="1"/>
        <v>127992412.90750252</v>
      </c>
      <c r="E14" s="160">
        <f t="shared" si="1"/>
        <v>389218403.43896657</v>
      </c>
      <c r="F14" s="156"/>
    </row>
    <row r="15" spans="1:6">
      <c r="A15" s="250" t="s">
        <v>12</v>
      </c>
      <c r="B15" s="250"/>
      <c r="C15" s="250"/>
      <c r="D15" s="250"/>
      <c r="E15" s="250"/>
      <c r="F15" s="250"/>
    </row>
    <row r="16" spans="1:6">
      <c r="A16" s="250" t="s">
        <v>463</v>
      </c>
      <c r="B16" s="250"/>
      <c r="C16" s="250"/>
      <c r="D16" s="250"/>
      <c r="E16" s="250"/>
      <c r="F16" s="250"/>
    </row>
    <row r="17" spans="1:6">
      <c r="A17" s="243" t="s">
        <v>75</v>
      </c>
      <c r="B17" s="243"/>
      <c r="C17" s="243"/>
      <c r="D17" s="243"/>
      <c r="E17" s="243"/>
      <c r="F17" s="243"/>
    </row>
    <row r="18" spans="1:6">
      <c r="A18" s="250" t="s">
        <v>464</v>
      </c>
      <c r="B18" s="250"/>
      <c r="C18" s="250"/>
      <c r="D18" s="250"/>
      <c r="E18" s="250"/>
      <c r="F18" s="250"/>
    </row>
    <row r="19" spans="1:6">
      <c r="A19" s="250" t="s">
        <v>465</v>
      </c>
      <c r="B19" s="250"/>
      <c r="C19" s="250"/>
      <c r="D19" s="250"/>
      <c r="E19" s="250"/>
      <c r="F19" s="250"/>
    </row>
  </sheetData>
  <mergeCells count="12">
    <mergeCell ref="A15:F15"/>
    <mergeCell ref="A16:F16"/>
    <mergeCell ref="A17:F17"/>
    <mergeCell ref="A18:F18"/>
    <mergeCell ref="A19:F19"/>
    <mergeCell ref="A1:F1"/>
    <mergeCell ref="A2:F2"/>
    <mergeCell ref="A3:F3"/>
    <mergeCell ref="A4:A6"/>
    <mergeCell ref="B4:E4"/>
    <mergeCell ref="B5:D5"/>
    <mergeCell ref="E5: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3F31-491F-4576-9F49-09FB4BFCBC0C}">
  <sheetPr>
    <pageSetUpPr fitToPage="1"/>
  </sheetPr>
  <dimension ref="A1:Y207"/>
  <sheetViews>
    <sheetView tabSelected="1" topLeftCell="A115" zoomScale="55" zoomScaleNormal="55" workbookViewId="0">
      <selection activeCell="L138" sqref="L138"/>
    </sheetView>
  </sheetViews>
  <sheetFormatPr defaultRowHeight="12.75"/>
  <cols>
    <col min="1" max="1" width="34.85546875" customWidth="1"/>
    <col min="2" max="2" width="17.85546875" customWidth="1"/>
    <col min="3" max="3" width="23.5703125" customWidth="1"/>
    <col min="4" max="5" width="17.85546875" customWidth="1"/>
    <col min="6" max="7" width="12.42578125" customWidth="1"/>
    <col min="8" max="8" width="23.85546875" customWidth="1"/>
    <col min="9" max="9" width="35.28515625" customWidth="1"/>
    <col min="10" max="10" width="62.42578125" customWidth="1"/>
    <col min="11" max="11" width="12.42578125" customWidth="1"/>
    <col min="12" max="12" width="17.85546875" customWidth="1"/>
    <col min="13" max="13" width="12.42578125" customWidth="1"/>
    <col min="14" max="14" width="18.5703125" customWidth="1"/>
    <col min="15" max="15" width="25" bestFit="1" customWidth="1"/>
    <col min="16" max="16" width="28.28515625" bestFit="1" customWidth="1"/>
    <col min="17" max="18" width="25" bestFit="1" customWidth="1"/>
    <col min="19" max="19" width="28.28515625" bestFit="1" customWidth="1"/>
    <col min="20" max="21" width="15.28515625" customWidth="1"/>
    <col min="22" max="22" width="26.42578125" customWidth="1"/>
    <col min="23" max="23" width="16.140625" customWidth="1"/>
    <col min="24" max="24" width="12.140625" customWidth="1"/>
    <col min="25" max="25" width="29.140625" customWidth="1"/>
  </cols>
  <sheetData>
    <row r="1" spans="1:25" ht="90" customHeight="1" thickBot="1">
      <c r="A1" s="252" t="s">
        <v>466</v>
      </c>
      <c r="B1" s="253"/>
      <c r="C1" s="253"/>
      <c r="D1" s="253"/>
      <c r="E1" s="253"/>
      <c r="F1" s="253"/>
      <c r="G1" s="253"/>
      <c r="H1" s="253"/>
      <c r="I1" s="253"/>
      <c r="J1" s="253"/>
      <c r="K1" s="253"/>
      <c r="L1" s="253"/>
      <c r="M1" s="253"/>
      <c r="N1" s="253"/>
      <c r="O1" s="253"/>
      <c r="P1" s="253"/>
      <c r="Q1" s="253"/>
      <c r="R1" s="253"/>
      <c r="S1" s="253"/>
      <c r="T1" s="253"/>
      <c r="U1" s="253"/>
      <c r="V1" s="253"/>
      <c r="W1" s="253"/>
      <c r="X1" s="253"/>
      <c r="Y1" s="254"/>
    </row>
    <row r="2" spans="1:25" ht="225">
      <c r="A2" s="181" t="s">
        <v>467</v>
      </c>
      <c r="B2" s="181" t="s">
        <v>53</v>
      </c>
      <c r="C2" s="181" t="s">
        <v>468</v>
      </c>
      <c r="D2" s="181" t="s">
        <v>469</v>
      </c>
      <c r="E2" s="181" t="s">
        <v>470</v>
      </c>
      <c r="F2" s="181" t="s">
        <v>471</v>
      </c>
      <c r="G2" s="181" t="s">
        <v>472</v>
      </c>
      <c r="H2" s="181" t="s">
        <v>473</v>
      </c>
      <c r="I2" s="181" t="s">
        <v>474</v>
      </c>
      <c r="J2" s="181" t="s">
        <v>475</v>
      </c>
      <c r="K2" s="181" t="s">
        <v>476</v>
      </c>
      <c r="L2" s="181" t="s">
        <v>477</v>
      </c>
      <c r="M2" s="181" t="s">
        <v>478</v>
      </c>
      <c r="N2" s="181" t="s">
        <v>479</v>
      </c>
      <c r="O2" s="181" t="s">
        <v>480</v>
      </c>
      <c r="P2" s="181"/>
      <c r="Q2" s="181"/>
      <c r="R2" s="181"/>
      <c r="S2" s="181"/>
      <c r="T2" s="181"/>
      <c r="U2" s="181"/>
      <c r="V2" s="181" t="s">
        <v>481</v>
      </c>
      <c r="W2" s="182"/>
      <c r="X2" s="181" t="s">
        <v>482</v>
      </c>
      <c r="Y2" s="181" t="s">
        <v>483</v>
      </c>
    </row>
    <row r="3" spans="1:25" ht="74.25" customHeight="1">
      <c r="A3" s="163"/>
      <c r="B3" s="163"/>
      <c r="C3" s="163"/>
      <c r="D3" s="163"/>
      <c r="E3" s="163"/>
      <c r="F3" s="163"/>
      <c r="G3" s="163"/>
      <c r="H3" s="163"/>
      <c r="I3" s="163"/>
      <c r="J3" s="163"/>
      <c r="K3" s="163"/>
      <c r="L3" s="163"/>
      <c r="M3" s="163"/>
      <c r="N3" s="163"/>
      <c r="O3" s="163" t="s">
        <v>48</v>
      </c>
      <c r="P3" s="163" t="s">
        <v>49</v>
      </c>
      <c r="Q3" s="163" t="s">
        <v>50</v>
      </c>
      <c r="R3" s="163" t="s">
        <v>67</v>
      </c>
      <c r="S3" s="163" t="s">
        <v>484</v>
      </c>
      <c r="T3" s="163" t="s">
        <v>485</v>
      </c>
      <c r="U3" s="163" t="s">
        <v>485</v>
      </c>
      <c r="V3" s="163" t="s">
        <v>248</v>
      </c>
      <c r="W3" s="164" t="s">
        <v>249</v>
      </c>
      <c r="X3" s="163"/>
      <c r="Y3" s="163"/>
    </row>
    <row r="4" spans="1:25" ht="51.75" customHeight="1">
      <c r="A4" s="163"/>
      <c r="B4" s="163"/>
      <c r="C4" s="163"/>
      <c r="D4" s="163"/>
      <c r="E4" s="163"/>
      <c r="F4" s="163"/>
      <c r="G4" s="163"/>
      <c r="H4" s="163"/>
      <c r="I4" s="163"/>
      <c r="J4" s="163"/>
      <c r="K4" s="163"/>
      <c r="L4" s="163"/>
      <c r="M4" s="163"/>
      <c r="N4" s="163"/>
      <c r="O4" s="163"/>
      <c r="P4" s="163"/>
      <c r="Q4" s="163"/>
      <c r="R4" s="163"/>
      <c r="S4" s="163"/>
      <c r="T4" s="163" t="s">
        <v>73</v>
      </c>
      <c r="U4" s="164" t="s">
        <v>486</v>
      </c>
      <c r="V4" s="163"/>
      <c r="W4" s="164"/>
      <c r="X4" s="163"/>
      <c r="Y4" s="163"/>
    </row>
    <row r="5" spans="1:25" ht="15" hidden="1">
      <c r="A5" s="163"/>
      <c r="B5" s="163"/>
      <c r="C5" s="163"/>
      <c r="D5" s="163"/>
      <c r="E5" s="163"/>
      <c r="F5" s="163"/>
      <c r="G5" s="163"/>
      <c r="H5" s="163"/>
      <c r="I5" s="163"/>
      <c r="J5" s="163"/>
      <c r="K5" s="163"/>
      <c r="L5" s="163"/>
      <c r="M5" s="163"/>
      <c r="N5" s="163"/>
      <c r="O5" s="163"/>
      <c r="P5" s="163"/>
      <c r="Q5" s="163"/>
      <c r="R5" s="163"/>
      <c r="S5" s="163"/>
      <c r="T5" s="163"/>
      <c r="U5" s="164"/>
      <c r="V5" s="163"/>
      <c r="W5" s="164"/>
      <c r="X5" s="163"/>
      <c r="Y5" s="163"/>
    </row>
    <row r="6" spans="1:25" ht="225" hidden="1">
      <c r="A6" s="184" t="s">
        <v>467</v>
      </c>
      <c r="B6" s="184" t="s">
        <v>53</v>
      </c>
      <c r="C6" s="184" t="s">
        <v>468</v>
      </c>
      <c r="D6" s="184" t="s">
        <v>469</v>
      </c>
      <c r="E6" s="184" t="s">
        <v>470</v>
      </c>
      <c r="F6" s="184" t="s">
        <v>471</v>
      </c>
      <c r="G6" s="184" t="s">
        <v>472</v>
      </c>
      <c r="H6" s="184" t="s">
        <v>473</v>
      </c>
      <c r="I6" s="184" t="s">
        <v>474</v>
      </c>
      <c r="J6" s="184" t="s">
        <v>475</v>
      </c>
      <c r="K6" s="184" t="s">
        <v>476</v>
      </c>
      <c r="L6" s="184" t="s">
        <v>477</v>
      </c>
      <c r="M6" s="184" t="s">
        <v>478</v>
      </c>
      <c r="N6" s="184" t="s">
        <v>479</v>
      </c>
      <c r="O6" s="184" t="s">
        <v>48</v>
      </c>
      <c r="P6" s="184" t="s">
        <v>49</v>
      </c>
      <c r="Q6" s="184" t="s">
        <v>50</v>
      </c>
      <c r="R6" s="184" t="s">
        <v>67</v>
      </c>
      <c r="S6" s="184" t="s">
        <v>484</v>
      </c>
      <c r="T6" s="184" t="s">
        <v>485</v>
      </c>
      <c r="U6" s="184" t="s">
        <v>485</v>
      </c>
      <c r="V6" s="184" t="s">
        <v>248</v>
      </c>
      <c r="W6" s="184" t="s">
        <v>249</v>
      </c>
      <c r="X6" s="184" t="s">
        <v>482</v>
      </c>
      <c r="Y6" s="184" t="s">
        <v>483</v>
      </c>
    </row>
    <row r="7" spans="1:25" ht="30">
      <c r="A7" s="166" t="s">
        <v>769</v>
      </c>
      <c r="B7" s="165">
        <v>2025</v>
      </c>
      <c r="C7" s="168"/>
      <c r="D7" s="166" t="s">
        <v>74</v>
      </c>
      <c r="E7" s="183"/>
      <c r="F7" s="166"/>
      <c r="G7" s="166" t="s">
        <v>356</v>
      </c>
      <c r="H7" s="166" t="s">
        <v>487</v>
      </c>
      <c r="I7" s="166" t="s">
        <v>488</v>
      </c>
      <c r="J7" s="166" t="s">
        <v>489</v>
      </c>
      <c r="K7" s="185"/>
      <c r="L7" s="166" t="s">
        <v>490</v>
      </c>
      <c r="M7" s="165">
        <v>24</v>
      </c>
      <c r="N7" s="166" t="s">
        <v>491</v>
      </c>
      <c r="O7" s="167">
        <v>200000</v>
      </c>
      <c r="P7" s="167">
        <v>200000</v>
      </c>
      <c r="Q7" s="167">
        <v>0</v>
      </c>
      <c r="R7" s="167">
        <v>0</v>
      </c>
      <c r="S7" s="167">
        <f>SUM(O7:R7)</f>
        <v>400000</v>
      </c>
      <c r="T7" s="167">
        <v>0</v>
      </c>
      <c r="U7" s="167">
        <v>0</v>
      </c>
      <c r="V7" s="186"/>
      <c r="W7" s="166" t="s">
        <v>492</v>
      </c>
      <c r="X7" s="165"/>
      <c r="Y7" s="165"/>
    </row>
    <row r="8" spans="1:25" ht="15">
      <c r="A8" s="166" t="s">
        <v>770</v>
      </c>
      <c r="B8" s="165">
        <v>2025</v>
      </c>
      <c r="C8" s="168"/>
      <c r="D8" s="166" t="s">
        <v>74</v>
      </c>
      <c r="E8" s="183"/>
      <c r="F8" s="166"/>
      <c r="G8" s="166" t="s">
        <v>356</v>
      </c>
      <c r="H8" s="166" t="s">
        <v>487</v>
      </c>
      <c r="I8" s="166" t="s">
        <v>493</v>
      </c>
      <c r="J8" s="166" t="s">
        <v>494</v>
      </c>
      <c r="K8" s="185"/>
      <c r="L8" s="166" t="s">
        <v>490</v>
      </c>
      <c r="M8" s="165">
        <v>24</v>
      </c>
      <c r="N8" s="166" t="s">
        <v>491</v>
      </c>
      <c r="O8" s="167">
        <v>160000</v>
      </c>
      <c r="P8" s="167">
        <v>160000</v>
      </c>
      <c r="Q8" s="167">
        <v>0</v>
      </c>
      <c r="R8" s="167">
        <v>0</v>
      </c>
      <c r="S8" s="167">
        <f t="shared" ref="S8:S71" si="0">SUM(O8:R8)</f>
        <v>320000</v>
      </c>
      <c r="T8" s="167">
        <v>0</v>
      </c>
      <c r="U8" s="167">
        <v>0</v>
      </c>
      <c r="V8" s="186"/>
      <c r="W8" s="166" t="s">
        <v>495</v>
      </c>
      <c r="X8" s="165"/>
      <c r="Y8" s="165"/>
    </row>
    <row r="9" spans="1:25" ht="15">
      <c r="A9" s="166" t="s">
        <v>771</v>
      </c>
      <c r="B9" s="165">
        <v>2025</v>
      </c>
      <c r="C9" s="168"/>
      <c r="D9" s="166" t="s">
        <v>74</v>
      </c>
      <c r="E9" s="183"/>
      <c r="F9" s="166"/>
      <c r="G9" s="166" t="s">
        <v>356</v>
      </c>
      <c r="H9" s="166" t="s">
        <v>487</v>
      </c>
      <c r="I9" s="166" t="s">
        <v>496</v>
      </c>
      <c r="J9" s="166" t="s">
        <v>497</v>
      </c>
      <c r="K9" s="185"/>
      <c r="L9" s="166" t="s">
        <v>498</v>
      </c>
      <c r="M9" s="165">
        <v>36</v>
      </c>
      <c r="N9" s="166" t="s">
        <v>491</v>
      </c>
      <c r="O9" s="167">
        <v>150000</v>
      </c>
      <c r="P9" s="167">
        <v>150000</v>
      </c>
      <c r="Q9" s="167">
        <v>150000</v>
      </c>
      <c r="R9" s="167">
        <v>0</v>
      </c>
      <c r="S9" s="167">
        <f t="shared" si="0"/>
        <v>450000</v>
      </c>
      <c r="T9" s="167">
        <v>0</v>
      </c>
      <c r="U9" s="167">
        <v>0</v>
      </c>
      <c r="V9" s="186"/>
      <c r="W9" s="166" t="s">
        <v>499</v>
      </c>
      <c r="X9" s="165"/>
      <c r="Y9" s="165"/>
    </row>
    <row r="10" spans="1:25" ht="15">
      <c r="A10" s="166" t="s">
        <v>772</v>
      </c>
      <c r="B10" s="165">
        <v>2025</v>
      </c>
      <c r="C10" s="168"/>
      <c r="D10" s="166" t="s">
        <v>74</v>
      </c>
      <c r="E10" s="183"/>
      <c r="F10" s="166"/>
      <c r="G10" s="166" t="s">
        <v>356</v>
      </c>
      <c r="H10" s="166" t="s">
        <v>487</v>
      </c>
      <c r="I10" s="166" t="s">
        <v>500</v>
      </c>
      <c r="J10" s="166" t="s">
        <v>501</v>
      </c>
      <c r="K10" s="185"/>
      <c r="L10" s="166" t="s">
        <v>498</v>
      </c>
      <c r="M10" s="165">
        <v>24</v>
      </c>
      <c r="N10" s="166" t="s">
        <v>491</v>
      </c>
      <c r="O10" s="167">
        <v>150000</v>
      </c>
      <c r="P10" s="167">
        <v>150000</v>
      </c>
      <c r="Q10" s="167">
        <v>0</v>
      </c>
      <c r="R10" s="167">
        <v>0</v>
      </c>
      <c r="S10" s="167">
        <f t="shared" si="0"/>
        <v>300000</v>
      </c>
      <c r="T10" s="167">
        <v>0</v>
      </c>
      <c r="U10" s="167">
        <v>0</v>
      </c>
      <c r="V10" s="186"/>
      <c r="W10" s="166" t="s">
        <v>495</v>
      </c>
      <c r="X10" s="165"/>
      <c r="Y10" s="165"/>
    </row>
    <row r="11" spans="1:25" ht="15">
      <c r="A11" s="166" t="s">
        <v>773</v>
      </c>
      <c r="B11" s="165">
        <v>2025</v>
      </c>
      <c r="C11" s="168"/>
      <c r="D11" s="166" t="s">
        <v>74</v>
      </c>
      <c r="E11" s="183"/>
      <c r="F11" s="166"/>
      <c r="G11" s="166" t="s">
        <v>356</v>
      </c>
      <c r="H11" s="166" t="s">
        <v>487</v>
      </c>
      <c r="I11" s="166" t="s">
        <v>502</v>
      </c>
      <c r="J11" s="166" t="s">
        <v>503</v>
      </c>
      <c r="K11" s="185"/>
      <c r="L11" s="166" t="s">
        <v>498</v>
      </c>
      <c r="M11" s="165">
        <v>24</v>
      </c>
      <c r="N11" s="166" t="s">
        <v>491</v>
      </c>
      <c r="O11" s="167">
        <v>7500000</v>
      </c>
      <c r="P11" s="167">
        <v>2000000</v>
      </c>
      <c r="Q11" s="167">
        <v>2500000</v>
      </c>
      <c r="R11" s="167">
        <v>3000000</v>
      </c>
      <c r="S11" s="167">
        <f t="shared" si="0"/>
        <v>15000000</v>
      </c>
      <c r="T11" s="167">
        <v>0</v>
      </c>
      <c r="U11" s="167">
        <v>0</v>
      </c>
      <c r="V11" s="186"/>
      <c r="W11" s="166" t="s">
        <v>499</v>
      </c>
      <c r="X11" s="165"/>
      <c r="Y11" s="165"/>
    </row>
    <row r="12" spans="1:25" ht="15">
      <c r="A12" s="166" t="s">
        <v>774</v>
      </c>
      <c r="B12" s="165">
        <v>2025</v>
      </c>
      <c r="C12" s="168"/>
      <c r="D12" s="166" t="s">
        <v>74</v>
      </c>
      <c r="E12" s="183"/>
      <c r="F12" s="166"/>
      <c r="G12" s="166" t="s">
        <v>356</v>
      </c>
      <c r="H12" s="168" t="s">
        <v>487</v>
      </c>
      <c r="I12" s="168"/>
      <c r="J12" s="166" t="s">
        <v>504</v>
      </c>
      <c r="K12" s="185"/>
      <c r="L12" s="166" t="s">
        <v>498</v>
      </c>
      <c r="M12" s="168">
        <v>24</v>
      </c>
      <c r="N12" s="168"/>
      <c r="O12" s="167">
        <v>250000</v>
      </c>
      <c r="P12" s="167">
        <v>250000</v>
      </c>
      <c r="Q12" s="167">
        <v>0</v>
      </c>
      <c r="R12" s="167">
        <v>0</v>
      </c>
      <c r="S12" s="167">
        <f t="shared" si="0"/>
        <v>500000</v>
      </c>
      <c r="T12" s="167">
        <v>0</v>
      </c>
      <c r="U12" s="167">
        <v>0</v>
      </c>
      <c r="V12" s="186"/>
      <c r="W12" s="166"/>
      <c r="X12" s="165"/>
      <c r="Y12" s="165"/>
    </row>
    <row r="13" spans="1:25" ht="15">
      <c r="A13" s="166" t="s">
        <v>775</v>
      </c>
      <c r="B13" s="165">
        <v>2025</v>
      </c>
      <c r="C13" s="168"/>
      <c r="D13" s="166" t="s">
        <v>74</v>
      </c>
      <c r="E13" s="183"/>
      <c r="F13" s="166"/>
      <c r="G13" s="166" t="s">
        <v>356</v>
      </c>
      <c r="H13" s="168" t="s">
        <v>487</v>
      </c>
      <c r="I13" s="168"/>
      <c r="J13" s="166" t="s">
        <v>506</v>
      </c>
      <c r="K13" s="185"/>
      <c r="L13" s="166" t="s">
        <v>498</v>
      </c>
      <c r="M13" s="168">
        <v>24</v>
      </c>
      <c r="N13" s="168"/>
      <c r="O13" s="167">
        <v>500000</v>
      </c>
      <c r="P13" s="167">
        <v>500000</v>
      </c>
      <c r="Q13" s="167">
        <v>0</v>
      </c>
      <c r="R13" s="167">
        <v>0</v>
      </c>
      <c r="S13" s="167">
        <f t="shared" si="0"/>
        <v>1000000</v>
      </c>
      <c r="T13" s="167">
        <v>0</v>
      </c>
      <c r="U13" s="167">
        <v>0</v>
      </c>
      <c r="V13" s="186"/>
      <c r="W13" s="168"/>
      <c r="X13" s="165"/>
      <c r="Y13" s="165"/>
    </row>
    <row r="14" spans="1:25" ht="15">
      <c r="A14" s="166" t="s">
        <v>776</v>
      </c>
      <c r="B14" s="165">
        <v>2025</v>
      </c>
      <c r="C14" s="168"/>
      <c r="D14" s="166" t="s">
        <v>74</v>
      </c>
      <c r="E14" s="183"/>
      <c r="F14" s="166"/>
      <c r="G14" s="166" t="s">
        <v>356</v>
      </c>
      <c r="H14" s="168" t="s">
        <v>487</v>
      </c>
      <c r="I14" s="168"/>
      <c r="J14" s="166" t="s">
        <v>507</v>
      </c>
      <c r="K14" s="185"/>
      <c r="L14" s="166" t="s">
        <v>498</v>
      </c>
      <c r="M14" s="168">
        <v>24</v>
      </c>
      <c r="N14" s="168"/>
      <c r="O14" s="167">
        <v>300000</v>
      </c>
      <c r="P14" s="167">
        <v>300000</v>
      </c>
      <c r="Q14" s="167">
        <v>0</v>
      </c>
      <c r="R14" s="167">
        <v>0</v>
      </c>
      <c r="S14" s="167">
        <f t="shared" si="0"/>
        <v>600000</v>
      </c>
      <c r="T14" s="167">
        <v>0</v>
      </c>
      <c r="U14" s="167">
        <v>0</v>
      </c>
      <c r="V14" s="186"/>
      <c r="W14" s="168"/>
      <c r="X14" s="165"/>
      <c r="Y14" s="165"/>
    </row>
    <row r="15" spans="1:25" ht="30">
      <c r="A15" s="166" t="s">
        <v>777</v>
      </c>
      <c r="B15" s="165">
        <v>2025</v>
      </c>
      <c r="C15" s="168"/>
      <c r="D15" s="166" t="s">
        <v>74</v>
      </c>
      <c r="E15" s="183"/>
      <c r="F15" s="166"/>
      <c r="G15" s="166" t="s">
        <v>356</v>
      </c>
      <c r="H15" s="166" t="s">
        <v>487</v>
      </c>
      <c r="I15" s="166" t="s">
        <v>508</v>
      </c>
      <c r="J15" s="166" t="s">
        <v>509</v>
      </c>
      <c r="K15" s="185"/>
      <c r="L15" s="166" t="s">
        <v>510</v>
      </c>
      <c r="M15" s="165">
        <v>24</v>
      </c>
      <c r="N15" s="166" t="s">
        <v>491</v>
      </c>
      <c r="O15" s="167">
        <v>850000</v>
      </c>
      <c r="P15" s="167">
        <v>850000</v>
      </c>
      <c r="Q15" s="169">
        <v>900000</v>
      </c>
      <c r="R15" s="167">
        <v>0</v>
      </c>
      <c r="S15" s="167">
        <f t="shared" si="0"/>
        <v>2600000</v>
      </c>
      <c r="T15" s="167">
        <v>0</v>
      </c>
      <c r="U15" s="167">
        <v>0</v>
      </c>
      <c r="V15" s="186"/>
      <c r="W15" s="166" t="s">
        <v>495</v>
      </c>
      <c r="X15" s="165"/>
      <c r="Y15" s="165"/>
    </row>
    <row r="16" spans="1:25" ht="30">
      <c r="A16" s="166" t="s">
        <v>778</v>
      </c>
      <c r="B16" s="165">
        <v>2025</v>
      </c>
      <c r="C16" s="168"/>
      <c r="D16" s="166" t="s">
        <v>74</v>
      </c>
      <c r="E16" s="183"/>
      <c r="F16" s="166"/>
      <c r="G16" s="166" t="s">
        <v>356</v>
      </c>
      <c r="H16" s="166" t="s">
        <v>487</v>
      </c>
      <c r="I16" s="166" t="s">
        <v>511</v>
      </c>
      <c r="J16" s="166" t="s">
        <v>512</v>
      </c>
      <c r="K16" s="185"/>
      <c r="L16" s="166" t="s">
        <v>510</v>
      </c>
      <c r="M16" s="168">
        <v>24</v>
      </c>
      <c r="N16" s="168"/>
      <c r="O16" s="167">
        <v>853750</v>
      </c>
      <c r="P16" s="167">
        <v>853750</v>
      </c>
      <c r="Q16" s="167">
        <v>0</v>
      </c>
      <c r="R16" s="167">
        <v>0</v>
      </c>
      <c r="S16" s="167">
        <f t="shared" si="0"/>
        <v>1707500</v>
      </c>
      <c r="T16" s="167">
        <v>0</v>
      </c>
      <c r="U16" s="167">
        <v>0</v>
      </c>
      <c r="V16" s="186"/>
      <c r="W16" s="168"/>
      <c r="X16" s="165"/>
      <c r="Y16" s="165"/>
    </row>
    <row r="17" spans="1:25" ht="15">
      <c r="A17" s="166" t="s">
        <v>779</v>
      </c>
      <c r="B17" s="165">
        <v>2025</v>
      </c>
      <c r="C17" s="168"/>
      <c r="D17" s="166" t="s">
        <v>74</v>
      </c>
      <c r="E17" s="183"/>
      <c r="F17" s="166"/>
      <c r="G17" s="166" t="s">
        <v>356</v>
      </c>
      <c r="H17" s="166" t="s">
        <v>487</v>
      </c>
      <c r="I17" s="166" t="s">
        <v>508</v>
      </c>
      <c r="J17" s="166" t="s">
        <v>513</v>
      </c>
      <c r="K17" s="185"/>
      <c r="L17" s="166" t="s">
        <v>510</v>
      </c>
      <c r="M17" s="165">
        <v>48</v>
      </c>
      <c r="N17" s="166" t="s">
        <v>491</v>
      </c>
      <c r="O17" s="167">
        <v>150000</v>
      </c>
      <c r="P17" s="167">
        <v>150000</v>
      </c>
      <c r="Q17" s="167">
        <v>150000</v>
      </c>
      <c r="R17" s="167">
        <v>150000</v>
      </c>
      <c r="S17" s="167">
        <f t="shared" si="0"/>
        <v>600000</v>
      </c>
      <c r="T17" s="167">
        <v>0</v>
      </c>
      <c r="U17" s="167">
        <v>0</v>
      </c>
      <c r="V17" s="186"/>
      <c r="W17" s="166" t="s">
        <v>495</v>
      </c>
      <c r="X17" s="165"/>
      <c r="Y17" s="165"/>
    </row>
    <row r="18" spans="1:25" ht="45">
      <c r="A18" s="166" t="s">
        <v>780</v>
      </c>
      <c r="B18" s="165">
        <v>2025</v>
      </c>
      <c r="C18" s="168"/>
      <c r="D18" s="166" t="s">
        <v>74</v>
      </c>
      <c r="E18" s="183"/>
      <c r="F18" s="166"/>
      <c r="G18" s="166" t="s">
        <v>356</v>
      </c>
      <c r="H18" s="166" t="s">
        <v>487</v>
      </c>
      <c r="I18" s="166"/>
      <c r="J18" s="166" t="s">
        <v>514</v>
      </c>
      <c r="K18" s="185"/>
      <c r="L18" s="166" t="s">
        <v>510</v>
      </c>
      <c r="M18" s="165">
        <v>48</v>
      </c>
      <c r="N18" s="166"/>
      <c r="O18" s="167">
        <v>1691618.91</v>
      </c>
      <c r="P18" s="167">
        <v>2394398.44</v>
      </c>
      <c r="Q18" s="167">
        <v>720720.5</v>
      </c>
      <c r="R18" s="167">
        <v>17940.98</v>
      </c>
      <c r="S18" s="167">
        <f t="shared" si="0"/>
        <v>4824678.83</v>
      </c>
      <c r="T18" s="167">
        <v>0</v>
      </c>
      <c r="U18" s="167">
        <v>0</v>
      </c>
      <c r="V18" s="186"/>
      <c r="W18" s="166" t="s">
        <v>492</v>
      </c>
      <c r="X18" s="165"/>
      <c r="Y18" s="165"/>
    </row>
    <row r="19" spans="1:25" ht="15">
      <c r="A19" s="166" t="s">
        <v>781</v>
      </c>
      <c r="B19" s="165">
        <v>2025</v>
      </c>
      <c r="C19" s="168"/>
      <c r="D19" s="166" t="s">
        <v>74</v>
      </c>
      <c r="E19" s="183"/>
      <c r="F19" s="166"/>
      <c r="G19" s="166" t="s">
        <v>356</v>
      </c>
      <c r="H19" s="166" t="s">
        <v>487</v>
      </c>
      <c r="I19" s="166" t="s">
        <v>508</v>
      </c>
      <c r="J19" s="166" t="s">
        <v>515</v>
      </c>
      <c r="K19" s="185"/>
      <c r="L19" s="166" t="s">
        <v>516</v>
      </c>
      <c r="M19" s="165">
        <v>48</v>
      </c>
      <c r="N19" s="166" t="s">
        <v>491</v>
      </c>
      <c r="O19" s="167">
        <v>80500</v>
      </c>
      <c r="P19" s="167">
        <v>100000</v>
      </c>
      <c r="Q19" s="167">
        <v>100000</v>
      </c>
      <c r="R19" s="167">
        <v>100000</v>
      </c>
      <c r="S19" s="167">
        <f t="shared" si="0"/>
        <v>380500</v>
      </c>
      <c r="T19" s="167">
        <v>0</v>
      </c>
      <c r="U19" s="167">
        <v>0</v>
      </c>
      <c r="V19" s="186"/>
      <c r="W19" s="166" t="s">
        <v>495</v>
      </c>
      <c r="X19" s="165"/>
      <c r="Y19" s="165"/>
    </row>
    <row r="20" spans="1:25" ht="15">
      <c r="A20" s="166" t="s">
        <v>782</v>
      </c>
      <c r="B20" s="165">
        <v>2025</v>
      </c>
      <c r="C20" s="168"/>
      <c r="D20" s="166" t="s">
        <v>74</v>
      </c>
      <c r="E20" s="183"/>
      <c r="F20" s="166"/>
      <c r="G20" s="166" t="s">
        <v>356</v>
      </c>
      <c r="H20" s="166" t="s">
        <v>487</v>
      </c>
      <c r="I20" s="166" t="s">
        <v>508</v>
      </c>
      <c r="J20" s="166" t="s">
        <v>517</v>
      </c>
      <c r="K20" s="185"/>
      <c r="L20" s="166" t="s">
        <v>516</v>
      </c>
      <c r="M20" s="165">
        <v>48</v>
      </c>
      <c r="N20" s="166" t="s">
        <v>491</v>
      </c>
      <c r="O20" s="167">
        <v>1154600</v>
      </c>
      <c r="P20" s="167">
        <v>1154600</v>
      </c>
      <c r="Q20" s="167">
        <v>1154600</v>
      </c>
      <c r="R20" s="167">
        <v>1154600</v>
      </c>
      <c r="S20" s="167">
        <f t="shared" si="0"/>
        <v>4618400</v>
      </c>
      <c r="T20" s="167">
        <v>0</v>
      </c>
      <c r="U20" s="167">
        <v>0</v>
      </c>
      <c r="V20" s="186"/>
      <c r="W20" s="166" t="s">
        <v>495</v>
      </c>
      <c r="X20" s="165"/>
      <c r="Y20" s="165"/>
    </row>
    <row r="21" spans="1:25" ht="15">
      <c r="A21" s="166" t="s">
        <v>783</v>
      </c>
      <c r="B21" s="165">
        <v>2025</v>
      </c>
      <c r="C21" s="168"/>
      <c r="D21" s="166" t="s">
        <v>74</v>
      </c>
      <c r="E21" s="183"/>
      <c r="F21" s="166"/>
      <c r="G21" s="166" t="s">
        <v>356</v>
      </c>
      <c r="H21" s="166" t="s">
        <v>487</v>
      </c>
      <c r="I21" s="166" t="s">
        <v>508</v>
      </c>
      <c r="J21" s="166" t="s">
        <v>518</v>
      </c>
      <c r="K21" s="185"/>
      <c r="L21" s="166" t="s">
        <v>516</v>
      </c>
      <c r="M21" s="165">
        <v>48</v>
      </c>
      <c r="N21" s="166" t="s">
        <v>491</v>
      </c>
      <c r="O21" s="167">
        <v>3500000</v>
      </c>
      <c r="P21" s="167">
        <v>3500000</v>
      </c>
      <c r="Q21" s="167">
        <v>3500000</v>
      </c>
      <c r="R21" s="167">
        <v>3500000</v>
      </c>
      <c r="S21" s="167">
        <f t="shared" si="0"/>
        <v>14000000</v>
      </c>
      <c r="T21" s="167">
        <v>0</v>
      </c>
      <c r="U21" s="167">
        <v>0</v>
      </c>
      <c r="V21" s="186"/>
      <c r="W21" s="166" t="s">
        <v>495</v>
      </c>
      <c r="X21" s="165"/>
      <c r="Y21" s="165"/>
    </row>
    <row r="22" spans="1:25" ht="30">
      <c r="A22" s="166" t="s">
        <v>784</v>
      </c>
      <c r="B22" s="165">
        <v>2025</v>
      </c>
      <c r="C22" s="168"/>
      <c r="D22" s="166" t="s">
        <v>74</v>
      </c>
      <c r="E22" s="183"/>
      <c r="F22" s="166"/>
      <c r="G22" s="166" t="s">
        <v>356</v>
      </c>
      <c r="H22" s="166" t="s">
        <v>487</v>
      </c>
      <c r="I22" s="166" t="s">
        <v>519</v>
      </c>
      <c r="J22" s="166" t="s">
        <v>520</v>
      </c>
      <c r="K22" s="185"/>
      <c r="L22" s="166" t="s">
        <v>521</v>
      </c>
      <c r="M22" s="165">
        <v>48</v>
      </c>
      <c r="N22" s="166" t="s">
        <v>491</v>
      </c>
      <c r="O22" s="167">
        <v>1250000</v>
      </c>
      <c r="P22" s="167">
        <v>1250000</v>
      </c>
      <c r="Q22" s="167">
        <v>1250000</v>
      </c>
      <c r="R22" s="167">
        <v>1250000</v>
      </c>
      <c r="S22" s="167">
        <f t="shared" si="0"/>
        <v>5000000</v>
      </c>
      <c r="T22" s="167">
        <v>0</v>
      </c>
      <c r="U22" s="167">
        <v>0</v>
      </c>
      <c r="V22" s="186"/>
      <c r="W22" s="166" t="s">
        <v>492</v>
      </c>
      <c r="X22" s="165"/>
      <c r="Y22" s="165"/>
    </row>
    <row r="23" spans="1:25" ht="15">
      <c r="A23" s="166" t="s">
        <v>785</v>
      </c>
      <c r="B23" s="165">
        <v>2025</v>
      </c>
      <c r="C23" s="168"/>
      <c r="D23" s="166" t="s">
        <v>74</v>
      </c>
      <c r="E23" s="183"/>
      <c r="F23" s="166"/>
      <c r="G23" s="166" t="s">
        <v>356</v>
      </c>
      <c r="H23" s="168" t="s">
        <v>487</v>
      </c>
      <c r="I23" s="168"/>
      <c r="J23" s="166" t="s">
        <v>522</v>
      </c>
      <c r="K23" s="185"/>
      <c r="L23" s="166" t="s">
        <v>521</v>
      </c>
      <c r="M23" s="165">
        <v>60</v>
      </c>
      <c r="N23" s="166"/>
      <c r="O23" s="167">
        <v>160000</v>
      </c>
      <c r="P23" s="167">
        <v>160000</v>
      </c>
      <c r="Q23" s="167">
        <v>160000</v>
      </c>
      <c r="R23" s="167">
        <v>320000</v>
      </c>
      <c r="S23" s="167">
        <f t="shared" si="0"/>
        <v>800000</v>
      </c>
      <c r="T23" s="167">
        <v>0</v>
      </c>
      <c r="U23" s="167">
        <v>0</v>
      </c>
      <c r="V23" s="186"/>
      <c r="W23" s="166" t="s">
        <v>495</v>
      </c>
      <c r="X23" s="165"/>
      <c r="Y23" s="165"/>
    </row>
    <row r="24" spans="1:25" ht="30">
      <c r="A24" s="166" t="s">
        <v>786</v>
      </c>
      <c r="B24" s="165">
        <v>2025</v>
      </c>
      <c r="C24" s="168"/>
      <c r="D24" s="166" t="s">
        <v>74</v>
      </c>
      <c r="E24" s="183"/>
      <c r="F24" s="166"/>
      <c r="G24" s="166" t="s">
        <v>356</v>
      </c>
      <c r="H24" s="168" t="s">
        <v>487</v>
      </c>
      <c r="I24" s="168"/>
      <c r="J24" s="166" t="s">
        <v>523</v>
      </c>
      <c r="K24" s="185"/>
      <c r="L24" s="166" t="s">
        <v>521</v>
      </c>
      <c r="M24" s="168">
        <v>48</v>
      </c>
      <c r="N24" s="166"/>
      <c r="O24" s="167">
        <v>275000</v>
      </c>
      <c r="P24" s="167">
        <v>275000</v>
      </c>
      <c r="Q24" s="167">
        <v>275000</v>
      </c>
      <c r="R24" s="167">
        <v>275000</v>
      </c>
      <c r="S24" s="167">
        <f t="shared" si="0"/>
        <v>1100000</v>
      </c>
      <c r="T24" s="167">
        <v>0</v>
      </c>
      <c r="U24" s="167">
        <v>0</v>
      </c>
      <c r="V24" s="186"/>
      <c r="W24" s="166" t="s">
        <v>492</v>
      </c>
      <c r="X24" s="165"/>
      <c r="Y24" s="165"/>
    </row>
    <row r="25" spans="1:25" ht="15">
      <c r="A25" s="166" t="s">
        <v>787</v>
      </c>
      <c r="B25" s="165">
        <v>2025</v>
      </c>
      <c r="C25" s="168"/>
      <c r="D25" s="166" t="s">
        <v>74</v>
      </c>
      <c r="E25" s="183"/>
      <c r="F25" s="166"/>
      <c r="G25" s="166" t="s">
        <v>356</v>
      </c>
      <c r="H25" s="166" t="s">
        <v>487</v>
      </c>
      <c r="I25" s="166" t="s">
        <v>524</v>
      </c>
      <c r="J25" s="166" t="s">
        <v>525</v>
      </c>
      <c r="K25" s="185"/>
      <c r="L25" s="166" t="s">
        <v>490</v>
      </c>
      <c r="M25" s="165">
        <v>36</v>
      </c>
      <c r="N25" s="166" t="s">
        <v>491</v>
      </c>
      <c r="O25" s="167">
        <v>25000</v>
      </c>
      <c r="P25" s="167">
        <v>150000</v>
      </c>
      <c r="Q25" s="167">
        <v>150000</v>
      </c>
      <c r="R25" s="167">
        <v>125000</v>
      </c>
      <c r="S25" s="167">
        <f t="shared" si="0"/>
        <v>450000</v>
      </c>
      <c r="T25" s="167">
        <v>0</v>
      </c>
      <c r="U25" s="167">
        <v>0</v>
      </c>
      <c r="V25" s="186"/>
      <c r="W25" s="166" t="s">
        <v>495</v>
      </c>
      <c r="X25" s="165"/>
      <c r="Y25" s="165"/>
    </row>
    <row r="26" spans="1:25" ht="30">
      <c r="A26" s="166" t="s">
        <v>788</v>
      </c>
      <c r="B26" s="165">
        <v>2025</v>
      </c>
      <c r="C26" s="168"/>
      <c r="D26" s="166" t="s">
        <v>74</v>
      </c>
      <c r="E26" s="183"/>
      <c r="F26" s="166"/>
      <c r="G26" s="166" t="s">
        <v>356</v>
      </c>
      <c r="H26" s="166" t="s">
        <v>487</v>
      </c>
      <c r="I26" s="166" t="s">
        <v>524</v>
      </c>
      <c r="J26" s="166" t="s">
        <v>526</v>
      </c>
      <c r="K26" s="185"/>
      <c r="L26" s="166" t="s">
        <v>490</v>
      </c>
      <c r="M26" s="165">
        <v>36</v>
      </c>
      <c r="N26" s="166" t="s">
        <v>491</v>
      </c>
      <c r="O26" s="167">
        <v>50000</v>
      </c>
      <c r="P26" s="167">
        <v>50000</v>
      </c>
      <c r="Q26" s="167">
        <v>50000</v>
      </c>
      <c r="R26" s="169">
        <v>0</v>
      </c>
      <c r="S26" s="167">
        <f t="shared" si="0"/>
        <v>150000</v>
      </c>
      <c r="T26" s="167">
        <v>0</v>
      </c>
      <c r="U26" s="167">
        <v>0</v>
      </c>
      <c r="V26" s="186"/>
      <c r="W26" s="166" t="s">
        <v>495</v>
      </c>
      <c r="X26" s="165"/>
      <c r="Y26" s="165"/>
    </row>
    <row r="27" spans="1:25" ht="15">
      <c r="A27" s="166" t="s">
        <v>789</v>
      </c>
      <c r="B27" s="165">
        <v>2025</v>
      </c>
      <c r="C27" s="168"/>
      <c r="D27" s="166" t="s">
        <v>74</v>
      </c>
      <c r="E27" s="183"/>
      <c r="F27" s="166"/>
      <c r="G27" s="166" t="s">
        <v>356</v>
      </c>
      <c r="H27" s="166" t="s">
        <v>487</v>
      </c>
      <c r="I27" s="166" t="s">
        <v>527</v>
      </c>
      <c r="J27" s="166" t="s">
        <v>525</v>
      </c>
      <c r="K27" s="185"/>
      <c r="L27" s="166" t="s">
        <v>490</v>
      </c>
      <c r="M27" s="165">
        <v>36</v>
      </c>
      <c r="N27" s="166" t="s">
        <v>491</v>
      </c>
      <c r="O27" s="167">
        <v>25000</v>
      </c>
      <c r="P27" s="167">
        <v>100000</v>
      </c>
      <c r="Q27" s="167">
        <v>100000</v>
      </c>
      <c r="R27" s="167">
        <v>75000</v>
      </c>
      <c r="S27" s="167">
        <f t="shared" si="0"/>
        <v>300000</v>
      </c>
      <c r="T27" s="167">
        <v>0</v>
      </c>
      <c r="U27" s="167">
        <v>0</v>
      </c>
      <c r="V27" s="186"/>
      <c r="W27" s="166" t="s">
        <v>495</v>
      </c>
      <c r="X27" s="165"/>
      <c r="Y27" s="165"/>
    </row>
    <row r="28" spans="1:25" ht="15">
      <c r="A28" s="166" t="s">
        <v>790</v>
      </c>
      <c r="B28" s="165">
        <v>2025</v>
      </c>
      <c r="C28" s="168"/>
      <c r="D28" s="166" t="s">
        <v>74</v>
      </c>
      <c r="E28" s="183"/>
      <c r="F28" s="166"/>
      <c r="G28" s="166" t="s">
        <v>356</v>
      </c>
      <c r="H28" s="166" t="s">
        <v>487</v>
      </c>
      <c r="I28" s="166" t="s">
        <v>528</v>
      </c>
      <c r="J28" s="166" t="s">
        <v>525</v>
      </c>
      <c r="K28" s="185"/>
      <c r="L28" s="166" t="s">
        <v>490</v>
      </c>
      <c r="M28" s="165">
        <v>36</v>
      </c>
      <c r="N28" s="166" t="s">
        <v>491</v>
      </c>
      <c r="O28" s="167">
        <v>300000</v>
      </c>
      <c r="P28" s="167">
        <v>400000</v>
      </c>
      <c r="Q28" s="167">
        <v>400000</v>
      </c>
      <c r="R28" s="167">
        <v>0</v>
      </c>
      <c r="S28" s="167">
        <f t="shared" si="0"/>
        <v>1100000</v>
      </c>
      <c r="T28" s="167">
        <v>0</v>
      </c>
      <c r="U28" s="167">
        <v>0</v>
      </c>
      <c r="V28" s="186"/>
      <c r="W28" s="166" t="s">
        <v>495</v>
      </c>
      <c r="X28" s="165"/>
      <c r="Y28" s="165"/>
    </row>
    <row r="29" spans="1:25" ht="15">
      <c r="A29" s="166" t="s">
        <v>791</v>
      </c>
      <c r="B29" s="165">
        <v>2025</v>
      </c>
      <c r="C29" s="168"/>
      <c r="D29" s="166" t="s">
        <v>74</v>
      </c>
      <c r="E29" s="183"/>
      <c r="F29" s="166"/>
      <c r="G29" s="166" t="s">
        <v>356</v>
      </c>
      <c r="H29" s="166" t="s">
        <v>487</v>
      </c>
      <c r="I29" s="166" t="s">
        <v>529</v>
      </c>
      <c r="J29" s="166" t="s">
        <v>525</v>
      </c>
      <c r="K29" s="185"/>
      <c r="L29" s="166" t="s">
        <v>490</v>
      </c>
      <c r="M29" s="165">
        <v>24</v>
      </c>
      <c r="N29" s="166" t="s">
        <v>491</v>
      </c>
      <c r="O29" s="167">
        <v>33000</v>
      </c>
      <c r="P29" s="167">
        <v>100000</v>
      </c>
      <c r="Q29" s="167">
        <v>75000</v>
      </c>
      <c r="R29" s="167">
        <v>0</v>
      </c>
      <c r="S29" s="167">
        <f t="shared" si="0"/>
        <v>208000</v>
      </c>
      <c r="T29" s="167">
        <v>0</v>
      </c>
      <c r="U29" s="167">
        <v>0</v>
      </c>
      <c r="V29" s="186"/>
      <c r="W29" s="166" t="s">
        <v>495</v>
      </c>
      <c r="X29" s="165"/>
      <c r="Y29" s="165"/>
    </row>
    <row r="30" spans="1:25" ht="30">
      <c r="A30" s="166" t="s">
        <v>792</v>
      </c>
      <c r="B30" s="165">
        <v>2025</v>
      </c>
      <c r="C30" s="168"/>
      <c r="D30" s="166" t="s">
        <v>74</v>
      </c>
      <c r="E30" s="183"/>
      <c r="F30" s="166"/>
      <c r="G30" s="166" t="s">
        <v>356</v>
      </c>
      <c r="H30" s="166" t="s">
        <v>487</v>
      </c>
      <c r="I30" s="166" t="s">
        <v>530</v>
      </c>
      <c r="J30" s="166" t="s">
        <v>531</v>
      </c>
      <c r="K30" s="185"/>
      <c r="L30" s="166" t="s">
        <v>490</v>
      </c>
      <c r="M30" s="165">
        <v>24</v>
      </c>
      <c r="N30" s="166" t="s">
        <v>491</v>
      </c>
      <c r="O30" s="167">
        <v>474000</v>
      </c>
      <c r="P30" s="167">
        <v>400000</v>
      </c>
      <c r="Q30" s="167">
        <v>0</v>
      </c>
      <c r="R30" s="167">
        <v>0</v>
      </c>
      <c r="S30" s="167">
        <f t="shared" si="0"/>
        <v>874000</v>
      </c>
      <c r="T30" s="167">
        <v>0</v>
      </c>
      <c r="U30" s="167">
        <v>0</v>
      </c>
      <c r="V30" s="186"/>
      <c r="W30" s="166" t="s">
        <v>495</v>
      </c>
      <c r="X30" s="165"/>
      <c r="Y30" s="165"/>
    </row>
    <row r="31" spans="1:25" ht="45">
      <c r="A31" s="166" t="s">
        <v>793</v>
      </c>
      <c r="B31" s="165">
        <v>2025</v>
      </c>
      <c r="C31" s="168"/>
      <c r="D31" s="166" t="s">
        <v>74</v>
      </c>
      <c r="E31" s="183"/>
      <c r="F31" s="166"/>
      <c r="G31" s="166" t="s">
        <v>356</v>
      </c>
      <c r="H31" s="166" t="s">
        <v>487</v>
      </c>
      <c r="I31" s="166" t="s">
        <v>532</v>
      </c>
      <c r="J31" s="166" t="s">
        <v>533</v>
      </c>
      <c r="K31" s="185"/>
      <c r="L31" s="166" t="s">
        <v>490</v>
      </c>
      <c r="M31" s="165">
        <v>24</v>
      </c>
      <c r="N31" s="166" t="s">
        <v>491</v>
      </c>
      <c r="O31" s="167">
        <v>360000</v>
      </c>
      <c r="P31" s="167">
        <v>360000</v>
      </c>
      <c r="Q31" s="167">
        <v>0</v>
      </c>
      <c r="R31" s="167">
        <v>0</v>
      </c>
      <c r="S31" s="167">
        <f t="shared" si="0"/>
        <v>720000</v>
      </c>
      <c r="T31" s="167">
        <v>0</v>
      </c>
      <c r="U31" s="167">
        <v>0</v>
      </c>
      <c r="V31" s="186"/>
      <c r="W31" s="166" t="s">
        <v>495</v>
      </c>
      <c r="X31" s="165"/>
      <c r="Y31" s="165"/>
    </row>
    <row r="32" spans="1:25" ht="15">
      <c r="A32" s="166" t="s">
        <v>794</v>
      </c>
      <c r="B32" s="165">
        <v>2025</v>
      </c>
      <c r="C32" s="168"/>
      <c r="D32" s="166" t="s">
        <v>74</v>
      </c>
      <c r="E32" s="183"/>
      <c r="F32" s="166"/>
      <c r="G32" s="166" t="s">
        <v>356</v>
      </c>
      <c r="H32" s="166" t="s">
        <v>487</v>
      </c>
      <c r="I32" s="166" t="s">
        <v>534</v>
      </c>
      <c r="J32" s="166" t="s">
        <v>535</v>
      </c>
      <c r="K32" s="185"/>
      <c r="L32" s="166" t="s">
        <v>490</v>
      </c>
      <c r="M32" s="165">
        <v>24</v>
      </c>
      <c r="N32" s="166" t="s">
        <v>491</v>
      </c>
      <c r="O32" s="167">
        <v>100000</v>
      </c>
      <c r="P32" s="167">
        <v>130000</v>
      </c>
      <c r="Q32" s="167">
        <v>30000</v>
      </c>
      <c r="R32" s="167">
        <v>0</v>
      </c>
      <c r="S32" s="167">
        <f t="shared" si="0"/>
        <v>260000</v>
      </c>
      <c r="T32" s="167">
        <v>0</v>
      </c>
      <c r="U32" s="167">
        <v>0</v>
      </c>
      <c r="V32" s="186"/>
      <c r="W32" s="166" t="s">
        <v>495</v>
      </c>
      <c r="X32" s="165"/>
      <c r="Y32" s="165"/>
    </row>
    <row r="33" spans="1:25" ht="30">
      <c r="A33" s="166" t="s">
        <v>795</v>
      </c>
      <c r="B33" s="165">
        <v>2025</v>
      </c>
      <c r="C33" s="168"/>
      <c r="D33" s="166" t="s">
        <v>74</v>
      </c>
      <c r="E33" s="183"/>
      <c r="F33" s="166"/>
      <c r="G33" s="166" t="s">
        <v>356</v>
      </c>
      <c r="H33" s="166" t="s">
        <v>487</v>
      </c>
      <c r="I33" s="166" t="s">
        <v>508</v>
      </c>
      <c r="J33" s="166" t="s">
        <v>536</v>
      </c>
      <c r="K33" s="185"/>
      <c r="L33" s="166" t="s">
        <v>490</v>
      </c>
      <c r="M33" s="165">
        <v>24</v>
      </c>
      <c r="N33" s="166" t="s">
        <v>491</v>
      </c>
      <c r="O33" s="167">
        <v>250000</v>
      </c>
      <c r="P33" s="167">
        <v>250000</v>
      </c>
      <c r="Q33" s="167">
        <v>0</v>
      </c>
      <c r="R33" s="167">
        <v>0</v>
      </c>
      <c r="S33" s="167">
        <f t="shared" si="0"/>
        <v>500000</v>
      </c>
      <c r="T33" s="167">
        <v>0</v>
      </c>
      <c r="U33" s="167">
        <v>0</v>
      </c>
      <c r="V33" s="186"/>
      <c r="W33" s="166" t="s">
        <v>495</v>
      </c>
      <c r="X33" s="165"/>
      <c r="Y33" s="165"/>
    </row>
    <row r="34" spans="1:25" ht="15">
      <c r="A34" s="166" t="s">
        <v>796</v>
      </c>
      <c r="B34" s="165">
        <v>2025</v>
      </c>
      <c r="C34" s="168"/>
      <c r="D34" s="166" t="s">
        <v>74</v>
      </c>
      <c r="E34" s="183"/>
      <c r="F34" s="166"/>
      <c r="G34" s="166" t="s">
        <v>356</v>
      </c>
      <c r="H34" s="166" t="s">
        <v>487</v>
      </c>
      <c r="I34" s="166" t="s">
        <v>508</v>
      </c>
      <c r="J34" s="166" t="s">
        <v>537</v>
      </c>
      <c r="K34" s="185"/>
      <c r="L34" s="166" t="s">
        <v>490</v>
      </c>
      <c r="M34" s="165">
        <v>48</v>
      </c>
      <c r="N34" s="166" t="s">
        <v>491</v>
      </c>
      <c r="O34" s="167">
        <v>150000</v>
      </c>
      <c r="P34" s="167">
        <v>150000</v>
      </c>
      <c r="Q34" s="167">
        <v>150000</v>
      </c>
      <c r="R34" s="167">
        <v>150000</v>
      </c>
      <c r="S34" s="167">
        <f t="shared" si="0"/>
        <v>600000</v>
      </c>
      <c r="T34" s="167">
        <v>0</v>
      </c>
      <c r="U34" s="167">
        <v>0</v>
      </c>
      <c r="V34" s="186"/>
      <c r="W34" s="166" t="s">
        <v>495</v>
      </c>
      <c r="X34" s="165"/>
      <c r="Y34" s="165"/>
    </row>
    <row r="35" spans="1:25" ht="30">
      <c r="A35" s="166" t="s">
        <v>797</v>
      </c>
      <c r="B35" s="165">
        <v>2025</v>
      </c>
      <c r="C35" s="168"/>
      <c r="D35" s="166" t="s">
        <v>74</v>
      </c>
      <c r="E35" s="183"/>
      <c r="F35" s="166"/>
      <c r="G35" s="166" t="s">
        <v>356</v>
      </c>
      <c r="H35" s="166" t="s">
        <v>487</v>
      </c>
      <c r="I35" s="166" t="s">
        <v>508</v>
      </c>
      <c r="J35" s="166" t="s">
        <v>538</v>
      </c>
      <c r="K35" s="185"/>
      <c r="L35" s="166" t="s">
        <v>490</v>
      </c>
      <c r="M35" s="165">
        <v>48</v>
      </c>
      <c r="N35" s="166" t="s">
        <v>491</v>
      </c>
      <c r="O35" s="167">
        <v>200000</v>
      </c>
      <c r="P35" s="167">
        <v>200000</v>
      </c>
      <c r="Q35" s="167">
        <v>200000</v>
      </c>
      <c r="R35" s="167">
        <v>200000</v>
      </c>
      <c r="S35" s="167">
        <f t="shared" si="0"/>
        <v>800000</v>
      </c>
      <c r="T35" s="167">
        <v>0</v>
      </c>
      <c r="U35" s="167">
        <v>0</v>
      </c>
      <c r="V35" s="186"/>
      <c r="W35" s="166" t="s">
        <v>495</v>
      </c>
      <c r="X35" s="165"/>
      <c r="Y35" s="165"/>
    </row>
    <row r="36" spans="1:25" ht="15">
      <c r="A36" s="166" t="s">
        <v>798</v>
      </c>
      <c r="B36" s="165">
        <v>2025</v>
      </c>
      <c r="C36" s="168"/>
      <c r="D36" s="166" t="s">
        <v>74</v>
      </c>
      <c r="E36" s="183"/>
      <c r="F36" s="166"/>
      <c r="G36" s="166" t="s">
        <v>356</v>
      </c>
      <c r="H36" s="166" t="s">
        <v>487</v>
      </c>
      <c r="I36" s="166" t="s">
        <v>539</v>
      </c>
      <c r="J36" s="166" t="s">
        <v>540</v>
      </c>
      <c r="K36" s="185"/>
      <c r="L36" s="166" t="s">
        <v>490</v>
      </c>
      <c r="M36" s="165">
        <v>48</v>
      </c>
      <c r="N36" s="166" t="s">
        <v>491</v>
      </c>
      <c r="O36" s="167">
        <v>900000</v>
      </c>
      <c r="P36" s="167">
        <v>900000</v>
      </c>
      <c r="Q36" s="167">
        <v>900000</v>
      </c>
      <c r="R36" s="167">
        <v>900000</v>
      </c>
      <c r="S36" s="167">
        <f t="shared" si="0"/>
        <v>3600000</v>
      </c>
      <c r="T36" s="167">
        <v>0</v>
      </c>
      <c r="U36" s="167">
        <v>0</v>
      </c>
      <c r="V36" s="186"/>
      <c r="W36" s="166" t="s">
        <v>495</v>
      </c>
      <c r="X36" s="165"/>
      <c r="Y36" s="165"/>
    </row>
    <row r="37" spans="1:25" ht="15">
      <c r="A37" s="166" t="s">
        <v>799</v>
      </c>
      <c r="B37" s="165">
        <v>2025</v>
      </c>
      <c r="C37" s="168"/>
      <c r="D37" s="166" t="s">
        <v>74</v>
      </c>
      <c r="E37" s="183"/>
      <c r="F37" s="166"/>
      <c r="G37" s="166" t="s">
        <v>356</v>
      </c>
      <c r="H37" s="166" t="s">
        <v>487</v>
      </c>
      <c r="I37" s="166" t="s">
        <v>541</v>
      </c>
      <c r="J37" s="166" t="s">
        <v>542</v>
      </c>
      <c r="K37" s="185"/>
      <c r="L37" s="166" t="s">
        <v>490</v>
      </c>
      <c r="M37" s="165">
        <v>48</v>
      </c>
      <c r="N37" s="166" t="s">
        <v>491</v>
      </c>
      <c r="O37" s="167">
        <v>2500000</v>
      </c>
      <c r="P37" s="167">
        <v>2500000</v>
      </c>
      <c r="Q37" s="167">
        <v>2500000</v>
      </c>
      <c r="R37" s="167">
        <v>2500000</v>
      </c>
      <c r="S37" s="167">
        <f t="shared" si="0"/>
        <v>10000000</v>
      </c>
      <c r="T37" s="167">
        <v>0</v>
      </c>
      <c r="U37" s="167">
        <v>0</v>
      </c>
      <c r="V37" s="186"/>
      <c r="W37" s="166" t="s">
        <v>495</v>
      </c>
      <c r="X37" s="165"/>
      <c r="Y37" s="165"/>
    </row>
    <row r="38" spans="1:25" ht="30">
      <c r="A38" s="166" t="s">
        <v>800</v>
      </c>
      <c r="B38" s="165">
        <v>2025</v>
      </c>
      <c r="C38" s="168"/>
      <c r="D38" s="166" t="s">
        <v>74</v>
      </c>
      <c r="E38" s="183"/>
      <c r="F38" s="166"/>
      <c r="G38" s="166" t="s">
        <v>356</v>
      </c>
      <c r="H38" s="166" t="s">
        <v>487</v>
      </c>
      <c r="I38" s="166" t="s">
        <v>508</v>
      </c>
      <c r="J38" s="166" t="s">
        <v>543</v>
      </c>
      <c r="K38" s="185"/>
      <c r="L38" s="166" t="s">
        <v>490</v>
      </c>
      <c r="M38" s="165">
        <v>48</v>
      </c>
      <c r="N38" s="166" t="s">
        <v>491</v>
      </c>
      <c r="O38" s="167">
        <v>2750000</v>
      </c>
      <c r="P38" s="167">
        <v>2750000</v>
      </c>
      <c r="Q38" s="167">
        <v>2750000</v>
      </c>
      <c r="R38" s="167">
        <v>2750000</v>
      </c>
      <c r="S38" s="167">
        <f t="shared" si="0"/>
        <v>11000000</v>
      </c>
      <c r="T38" s="167">
        <v>0</v>
      </c>
      <c r="U38" s="167">
        <v>0</v>
      </c>
      <c r="V38" s="186"/>
      <c r="W38" s="166" t="s">
        <v>492</v>
      </c>
      <c r="X38" s="165"/>
      <c r="Y38" s="165"/>
    </row>
    <row r="39" spans="1:25" ht="15">
      <c r="A39" s="166" t="s">
        <v>801</v>
      </c>
      <c r="B39" s="165">
        <v>2025</v>
      </c>
      <c r="C39" s="168"/>
      <c r="D39" s="166" t="s">
        <v>74</v>
      </c>
      <c r="E39" s="183"/>
      <c r="F39" s="166"/>
      <c r="G39" s="166" t="s">
        <v>356</v>
      </c>
      <c r="H39" s="166" t="s">
        <v>487</v>
      </c>
      <c r="I39" s="166" t="s">
        <v>539</v>
      </c>
      <c r="J39" s="166" t="s">
        <v>544</v>
      </c>
      <c r="K39" s="185"/>
      <c r="L39" s="166" t="s">
        <v>490</v>
      </c>
      <c r="M39" s="165">
        <v>24</v>
      </c>
      <c r="N39" s="166" t="s">
        <v>491</v>
      </c>
      <c r="O39" s="167">
        <v>220000</v>
      </c>
      <c r="P39" s="167">
        <v>220000</v>
      </c>
      <c r="Q39" s="167">
        <v>0</v>
      </c>
      <c r="R39" s="169">
        <v>0</v>
      </c>
      <c r="S39" s="167">
        <f t="shared" si="0"/>
        <v>440000</v>
      </c>
      <c r="T39" s="167">
        <v>0</v>
      </c>
      <c r="U39" s="167">
        <v>0</v>
      </c>
      <c r="V39" s="186"/>
      <c r="W39" s="166" t="s">
        <v>495</v>
      </c>
      <c r="X39" s="165"/>
      <c r="Y39" s="165"/>
    </row>
    <row r="40" spans="1:25" ht="15">
      <c r="A40" s="166" t="s">
        <v>802</v>
      </c>
      <c r="B40" s="165">
        <v>2025</v>
      </c>
      <c r="C40" s="168"/>
      <c r="D40" s="166" t="s">
        <v>74</v>
      </c>
      <c r="E40" s="183"/>
      <c r="F40" s="166"/>
      <c r="G40" s="166" t="s">
        <v>356</v>
      </c>
      <c r="H40" s="166" t="s">
        <v>487</v>
      </c>
      <c r="I40" s="166" t="s">
        <v>519</v>
      </c>
      <c r="J40" s="166" t="s">
        <v>545</v>
      </c>
      <c r="K40" s="185"/>
      <c r="L40" s="166" t="s">
        <v>490</v>
      </c>
      <c r="M40" s="165">
        <v>24</v>
      </c>
      <c r="N40" s="166" t="s">
        <v>491</v>
      </c>
      <c r="O40" s="167">
        <v>800000</v>
      </c>
      <c r="P40" s="167">
        <v>800000</v>
      </c>
      <c r="Q40" s="167">
        <v>0</v>
      </c>
      <c r="R40" s="167">
        <v>0</v>
      </c>
      <c r="S40" s="167">
        <f t="shared" si="0"/>
        <v>1600000</v>
      </c>
      <c r="T40" s="167">
        <v>0</v>
      </c>
      <c r="U40" s="167">
        <v>0</v>
      </c>
      <c r="V40" s="186"/>
      <c r="W40" s="166" t="s">
        <v>495</v>
      </c>
      <c r="X40" s="165"/>
      <c r="Y40" s="165"/>
    </row>
    <row r="41" spans="1:25" ht="15">
      <c r="A41" s="166" t="s">
        <v>803</v>
      </c>
      <c r="B41" s="165">
        <v>2025</v>
      </c>
      <c r="C41" s="168"/>
      <c r="D41" s="166" t="s">
        <v>74</v>
      </c>
      <c r="E41" s="183"/>
      <c r="F41" s="166"/>
      <c r="G41" s="166" t="s">
        <v>356</v>
      </c>
      <c r="H41" s="166" t="s">
        <v>487</v>
      </c>
      <c r="I41" s="166" t="s">
        <v>508</v>
      </c>
      <c r="J41" s="166" t="s">
        <v>546</v>
      </c>
      <c r="K41" s="185"/>
      <c r="L41" s="166" t="s">
        <v>490</v>
      </c>
      <c r="M41" s="165">
        <v>12</v>
      </c>
      <c r="N41" s="166" t="s">
        <v>491</v>
      </c>
      <c r="O41" s="167">
        <v>165000</v>
      </c>
      <c r="P41" s="167">
        <v>165000</v>
      </c>
      <c r="Q41" s="167">
        <v>165000</v>
      </c>
      <c r="R41" s="167">
        <v>0</v>
      </c>
      <c r="S41" s="167">
        <f t="shared" si="0"/>
        <v>495000</v>
      </c>
      <c r="T41" s="167">
        <v>0</v>
      </c>
      <c r="U41" s="167">
        <v>0</v>
      </c>
      <c r="V41" s="186"/>
      <c r="W41" s="166" t="s">
        <v>495</v>
      </c>
      <c r="X41" s="165"/>
      <c r="Y41" s="165"/>
    </row>
    <row r="42" spans="1:25" ht="15">
      <c r="A42" s="166" t="s">
        <v>804</v>
      </c>
      <c r="B42" s="165">
        <v>2025</v>
      </c>
      <c r="C42" s="168"/>
      <c r="D42" s="166" t="s">
        <v>74</v>
      </c>
      <c r="E42" s="183"/>
      <c r="F42" s="166"/>
      <c r="G42" s="166" t="s">
        <v>356</v>
      </c>
      <c r="H42" s="166" t="s">
        <v>487</v>
      </c>
      <c r="I42" s="166" t="s">
        <v>547</v>
      </c>
      <c r="J42" s="166" t="s">
        <v>548</v>
      </c>
      <c r="K42" s="185"/>
      <c r="L42" s="166" t="s">
        <v>490</v>
      </c>
      <c r="M42" s="165">
        <v>48</v>
      </c>
      <c r="N42" s="166" t="s">
        <v>491</v>
      </c>
      <c r="O42" s="167">
        <v>2899550</v>
      </c>
      <c r="P42" s="167">
        <v>2899550</v>
      </c>
      <c r="Q42" s="167">
        <v>2899550</v>
      </c>
      <c r="R42" s="167">
        <v>2899550</v>
      </c>
      <c r="S42" s="167">
        <f t="shared" si="0"/>
        <v>11598200</v>
      </c>
      <c r="T42" s="167">
        <v>0</v>
      </c>
      <c r="U42" s="167">
        <v>0</v>
      </c>
      <c r="V42" s="186"/>
      <c r="W42" s="166" t="s">
        <v>495</v>
      </c>
      <c r="X42" s="165"/>
      <c r="Y42" s="165"/>
    </row>
    <row r="43" spans="1:25" ht="15">
      <c r="A43" s="166" t="s">
        <v>805</v>
      </c>
      <c r="B43" s="165">
        <v>2025</v>
      </c>
      <c r="C43" s="168"/>
      <c r="D43" s="166" t="s">
        <v>74</v>
      </c>
      <c r="E43" s="183"/>
      <c r="F43" s="166"/>
      <c r="G43" s="166" t="s">
        <v>356</v>
      </c>
      <c r="H43" s="166" t="s">
        <v>487</v>
      </c>
      <c r="I43" s="166" t="s">
        <v>549</v>
      </c>
      <c r="J43" s="166" t="s">
        <v>550</v>
      </c>
      <c r="K43" s="185"/>
      <c r="L43" s="166" t="s">
        <v>490</v>
      </c>
      <c r="M43" s="165">
        <v>36</v>
      </c>
      <c r="N43" s="166" t="s">
        <v>491</v>
      </c>
      <c r="O43" s="167">
        <v>160000</v>
      </c>
      <c r="P43" s="167">
        <v>160000</v>
      </c>
      <c r="Q43" s="167">
        <v>160000</v>
      </c>
      <c r="R43" s="167">
        <v>0</v>
      </c>
      <c r="S43" s="167">
        <f t="shared" si="0"/>
        <v>480000</v>
      </c>
      <c r="T43" s="167">
        <v>0</v>
      </c>
      <c r="U43" s="167">
        <v>0</v>
      </c>
      <c r="V43" s="186"/>
      <c r="W43" s="166" t="s">
        <v>495</v>
      </c>
      <c r="X43" s="165"/>
      <c r="Y43" s="165"/>
    </row>
    <row r="44" spans="1:25" ht="15">
      <c r="A44" s="166" t="s">
        <v>806</v>
      </c>
      <c r="B44" s="165">
        <v>2025</v>
      </c>
      <c r="C44" s="168"/>
      <c r="D44" s="166" t="s">
        <v>74</v>
      </c>
      <c r="E44" s="183"/>
      <c r="F44" s="166"/>
      <c r="G44" s="166" t="s">
        <v>356</v>
      </c>
      <c r="H44" s="166" t="s">
        <v>487</v>
      </c>
      <c r="I44" s="166" t="s">
        <v>549</v>
      </c>
      <c r="J44" s="166" t="s">
        <v>551</v>
      </c>
      <c r="K44" s="185"/>
      <c r="L44" s="166" t="s">
        <v>490</v>
      </c>
      <c r="M44" s="165">
        <v>36</v>
      </c>
      <c r="N44" s="166" t="s">
        <v>491</v>
      </c>
      <c r="O44" s="167">
        <v>400000</v>
      </c>
      <c r="P44" s="167">
        <v>400000</v>
      </c>
      <c r="Q44" s="167">
        <v>400000</v>
      </c>
      <c r="R44" s="167">
        <v>0</v>
      </c>
      <c r="S44" s="167">
        <f t="shared" si="0"/>
        <v>1200000</v>
      </c>
      <c r="T44" s="167">
        <v>0</v>
      </c>
      <c r="U44" s="167">
        <v>0</v>
      </c>
      <c r="V44" s="186"/>
      <c r="W44" s="166" t="s">
        <v>495</v>
      </c>
      <c r="X44" s="165"/>
      <c r="Y44" s="165"/>
    </row>
    <row r="45" spans="1:25" ht="15">
      <c r="A45" s="166" t="s">
        <v>807</v>
      </c>
      <c r="B45" s="165">
        <v>2025</v>
      </c>
      <c r="C45" s="168"/>
      <c r="D45" s="166" t="s">
        <v>74</v>
      </c>
      <c r="E45" s="183"/>
      <c r="F45" s="166"/>
      <c r="G45" s="166" t="s">
        <v>356</v>
      </c>
      <c r="H45" s="166" t="s">
        <v>487</v>
      </c>
      <c r="I45" s="166" t="s">
        <v>552</v>
      </c>
      <c r="J45" s="166" t="s">
        <v>553</v>
      </c>
      <c r="K45" s="185"/>
      <c r="L45" s="166" t="s">
        <v>490</v>
      </c>
      <c r="M45" s="165">
        <v>48</v>
      </c>
      <c r="N45" s="166" t="s">
        <v>491</v>
      </c>
      <c r="O45" s="167">
        <v>1000000</v>
      </c>
      <c r="P45" s="167">
        <v>1000000</v>
      </c>
      <c r="Q45" s="167">
        <v>1000000</v>
      </c>
      <c r="R45" s="167">
        <v>1000000</v>
      </c>
      <c r="S45" s="167">
        <f t="shared" si="0"/>
        <v>4000000</v>
      </c>
      <c r="T45" s="167">
        <v>0</v>
      </c>
      <c r="U45" s="167">
        <v>0</v>
      </c>
      <c r="V45" s="186"/>
      <c r="W45" s="166" t="s">
        <v>495</v>
      </c>
      <c r="X45" s="165"/>
      <c r="Y45" s="165"/>
    </row>
    <row r="46" spans="1:25" ht="15">
      <c r="A46" s="166" t="s">
        <v>808</v>
      </c>
      <c r="B46" s="165">
        <v>2025</v>
      </c>
      <c r="C46" s="168"/>
      <c r="D46" s="166" t="s">
        <v>74</v>
      </c>
      <c r="E46" s="183"/>
      <c r="F46" s="166"/>
      <c r="G46" s="166" t="s">
        <v>356</v>
      </c>
      <c r="H46" s="166" t="s">
        <v>487</v>
      </c>
      <c r="I46" s="166" t="s">
        <v>508</v>
      </c>
      <c r="J46" s="166" t="s">
        <v>554</v>
      </c>
      <c r="K46" s="185"/>
      <c r="L46" s="166" t="s">
        <v>490</v>
      </c>
      <c r="M46" s="165">
        <v>36</v>
      </c>
      <c r="N46" s="166" t="s">
        <v>491</v>
      </c>
      <c r="O46" s="167">
        <v>450000</v>
      </c>
      <c r="P46" s="167">
        <v>450000</v>
      </c>
      <c r="Q46" s="167">
        <v>450000</v>
      </c>
      <c r="R46" s="167">
        <v>450000</v>
      </c>
      <c r="S46" s="167">
        <f t="shared" si="0"/>
        <v>1800000</v>
      </c>
      <c r="T46" s="167">
        <v>0</v>
      </c>
      <c r="U46" s="167">
        <v>0</v>
      </c>
      <c r="V46" s="186"/>
      <c r="W46" s="166" t="s">
        <v>495</v>
      </c>
      <c r="X46" s="165"/>
      <c r="Y46" s="165"/>
    </row>
    <row r="47" spans="1:25" ht="30">
      <c r="A47" s="166" t="s">
        <v>809</v>
      </c>
      <c r="B47" s="165">
        <v>2025</v>
      </c>
      <c r="C47" s="168"/>
      <c r="D47" s="166" t="s">
        <v>74</v>
      </c>
      <c r="E47" s="183"/>
      <c r="F47" s="166"/>
      <c r="G47" s="166" t="s">
        <v>356</v>
      </c>
      <c r="H47" s="166" t="s">
        <v>487</v>
      </c>
      <c r="I47" s="166" t="s">
        <v>555</v>
      </c>
      <c r="J47" s="166" t="s">
        <v>556</v>
      </c>
      <c r="K47" s="185"/>
      <c r="L47" s="166" t="s">
        <v>490</v>
      </c>
      <c r="M47" s="165">
        <v>36</v>
      </c>
      <c r="N47" s="166" t="s">
        <v>491</v>
      </c>
      <c r="O47" s="167">
        <v>600000</v>
      </c>
      <c r="P47" s="167">
        <v>600000</v>
      </c>
      <c r="Q47" s="167">
        <v>600000</v>
      </c>
      <c r="R47" s="167">
        <v>0</v>
      </c>
      <c r="S47" s="167">
        <f t="shared" si="0"/>
        <v>1800000</v>
      </c>
      <c r="T47" s="167">
        <v>0</v>
      </c>
      <c r="U47" s="167">
        <v>0</v>
      </c>
      <c r="V47" s="186"/>
      <c r="W47" s="166" t="s">
        <v>492</v>
      </c>
      <c r="X47" s="165"/>
      <c r="Y47" s="165"/>
    </row>
    <row r="48" spans="1:25" ht="30">
      <c r="A48" s="166" t="s">
        <v>810</v>
      </c>
      <c r="B48" s="165">
        <v>2025</v>
      </c>
      <c r="C48" s="168"/>
      <c r="D48" s="166" t="s">
        <v>74</v>
      </c>
      <c r="E48" s="183"/>
      <c r="F48" s="166"/>
      <c r="G48" s="166" t="s">
        <v>356</v>
      </c>
      <c r="H48" s="166" t="s">
        <v>487</v>
      </c>
      <c r="I48" s="166" t="s">
        <v>508</v>
      </c>
      <c r="J48" s="166" t="s">
        <v>557</v>
      </c>
      <c r="K48" s="185"/>
      <c r="L48" s="166" t="s">
        <v>490</v>
      </c>
      <c r="M48" s="165">
        <v>36</v>
      </c>
      <c r="N48" s="166" t="s">
        <v>491</v>
      </c>
      <c r="O48" s="167">
        <v>150000</v>
      </c>
      <c r="P48" s="167">
        <v>150000</v>
      </c>
      <c r="Q48" s="167">
        <v>150000</v>
      </c>
      <c r="R48" s="167">
        <v>150000</v>
      </c>
      <c r="S48" s="167">
        <f t="shared" si="0"/>
        <v>600000</v>
      </c>
      <c r="T48" s="167">
        <v>0</v>
      </c>
      <c r="U48" s="167">
        <v>0</v>
      </c>
      <c r="V48" s="186"/>
      <c r="W48" s="166" t="s">
        <v>492</v>
      </c>
      <c r="X48" s="165"/>
      <c r="Y48" s="165"/>
    </row>
    <row r="49" spans="1:25" ht="30">
      <c r="A49" s="166" t="s">
        <v>811</v>
      </c>
      <c r="B49" s="165">
        <v>2025</v>
      </c>
      <c r="C49" s="168"/>
      <c r="D49" s="166" t="s">
        <v>74</v>
      </c>
      <c r="E49" s="183"/>
      <c r="F49" s="166"/>
      <c r="G49" s="166" t="s">
        <v>356</v>
      </c>
      <c r="H49" s="166" t="s">
        <v>487</v>
      </c>
      <c r="I49" s="166" t="s">
        <v>508</v>
      </c>
      <c r="J49" s="166" t="s">
        <v>558</v>
      </c>
      <c r="K49" s="185"/>
      <c r="L49" s="166" t="s">
        <v>490</v>
      </c>
      <c r="M49" s="165">
        <v>36</v>
      </c>
      <c r="N49" s="166" t="s">
        <v>491</v>
      </c>
      <c r="O49" s="167">
        <v>200000</v>
      </c>
      <c r="P49" s="167">
        <v>200000</v>
      </c>
      <c r="Q49" s="167">
        <v>200000</v>
      </c>
      <c r="R49" s="167">
        <v>0</v>
      </c>
      <c r="S49" s="167">
        <f t="shared" si="0"/>
        <v>600000</v>
      </c>
      <c r="T49" s="167">
        <v>0</v>
      </c>
      <c r="U49" s="167">
        <v>0</v>
      </c>
      <c r="V49" s="186"/>
      <c r="W49" s="166" t="s">
        <v>492</v>
      </c>
      <c r="X49" s="165"/>
      <c r="Y49" s="165"/>
    </row>
    <row r="50" spans="1:25" ht="30">
      <c r="A50" s="166" t="s">
        <v>812</v>
      </c>
      <c r="B50" s="165">
        <v>2025</v>
      </c>
      <c r="C50" s="168"/>
      <c r="D50" s="166" t="s">
        <v>74</v>
      </c>
      <c r="E50" s="183"/>
      <c r="F50" s="166"/>
      <c r="G50" s="166" t="s">
        <v>356</v>
      </c>
      <c r="H50" s="166" t="s">
        <v>487</v>
      </c>
      <c r="I50" s="166" t="s">
        <v>559</v>
      </c>
      <c r="J50" s="166" t="s">
        <v>560</v>
      </c>
      <c r="K50" s="185"/>
      <c r="L50" s="166" t="s">
        <v>490</v>
      </c>
      <c r="M50" s="165">
        <v>36</v>
      </c>
      <c r="N50" s="166" t="s">
        <v>491</v>
      </c>
      <c r="O50" s="167">
        <v>350000</v>
      </c>
      <c r="P50" s="167">
        <v>350000</v>
      </c>
      <c r="Q50" s="167">
        <v>350000</v>
      </c>
      <c r="R50" s="167">
        <v>350000</v>
      </c>
      <c r="S50" s="167">
        <f t="shared" si="0"/>
        <v>1400000</v>
      </c>
      <c r="T50" s="167">
        <v>0</v>
      </c>
      <c r="U50" s="167">
        <v>0</v>
      </c>
      <c r="V50" s="186"/>
      <c r="W50" s="166" t="s">
        <v>492</v>
      </c>
      <c r="X50" s="165"/>
      <c r="Y50" s="165"/>
    </row>
    <row r="51" spans="1:25" ht="30">
      <c r="A51" s="166" t="s">
        <v>813</v>
      </c>
      <c r="B51" s="165">
        <v>2025</v>
      </c>
      <c r="C51" s="168"/>
      <c r="D51" s="166" t="s">
        <v>74</v>
      </c>
      <c r="E51" s="183"/>
      <c r="F51" s="166"/>
      <c r="G51" s="166" t="s">
        <v>356</v>
      </c>
      <c r="H51" s="166" t="s">
        <v>487</v>
      </c>
      <c r="I51" s="166" t="s">
        <v>549</v>
      </c>
      <c r="J51" s="166" t="s">
        <v>561</v>
      </c>
      <c r="K51" s="185"/>
      <c r="L51" s="166" t="s">
        <v>490</v>
      </c>
      <c r="M51" s="165">
        <v>36</v>
      </c>
      <c r="N51" s="166" t="s">
        <v>491</v>
      </c>
      <c r="O51" s="167">
        <v>600000</v>
      </c>
      <c r="P51" s="167">
        <v>600000</v>
      </c>
      <c r="Q51" s="167">
        <v>600000</v>
      </c>
      <c r="R51" s="167">
        <v>0</v>
      </c>
      <c r="S51" s="167">
        <f t="shared" si="0"/>
        <v>1800000</v>
      </c>
      <c r="T51" s="167">
        <v>0</v>
      </c>
      <c r="U51" s="167">
        <v>0</v>
      </c>
      <c r="V51" s="186"/>
      <c r="W51" s="166" t="s">
        <v>492</v>
      </c>
      <c r="X51" s="165"/>
      <c r="Y51" s="165"/>
    </row>
    <row r="52" spans="1:25" ht="15">
      <c r="A52" s="166" t="s">
        <v>814</v>
      </c>
      <c r="B52" s="165">
        <v>2025</v>
      </c>
      <c r="C52" s="168"/>
      <c r="D52" s="166" t="s">
        <v>74</v>
      </c>
      <c r="E52" s="183"/>
      <c r="F52" s="166"/>
      <c r="G52" s="166" t="s">
        <v>356</v>
      </c>
      <c r="H52" s="166" t="s">
        <v>487</v>
      </c>
      <c r="I52" s="166" t="s">
        <v>562</v>
      </c>
      <c r="J52" s="166" t="s">
        <v>563</v>
      </c>
      <c r="K52" s="185"/>
      <c r="L52" s="166" t="s">
        <v>490</v>
      </c>
      <c r="M52" s="165">
        <v>36</v>
      </c>
      <c r="N52" s="166" t="s">
        <v>491</v>
      </c>
      <c r="O52" s="167">
        <v>750000</v>
      </c>
      <c r="P52" s="167">
        <v>800000</v>
      </c>
      <c r="Q52" s="167">
        <v>850000</v>
      </c>
      <c r="R52" s="167">
        <v>0</v>
      </c>
      <c r="S52" s="167">
        <f t="shared" si="0"/>
        <v>2400000</v>
      </c>
      <c r="T52" s="167">
        <v>0</v>
      </c>
      <c r="U52" s="167">
        <v>0</v>
      </c>
      <c r="V52" s="186"/>
      <c r="W52" s="166" t="s">
        <v>499</v>
      </c>
      <c r="X52" s="165"/>
      <c r="Y52" s="165"/>
    </row>
    <row r="53" spans="1:25" ht="60">
      <c r="A53" s="166" t="s">
        <v>815</v>
      </c>
      <c r="B53" s="165">
        <v>2025</v>
      </c>
      <c r="C53" s="168"/>
      <c r="D53" s="166" t="s">
        <v>74</v>
      </c>
      <c r="E53" s="183"/>
      <c r="F53" s="166"/>
      <c r="G53" s="166" t="s">
        <v>356</v>
      </c>
      <c r="H53" s="166" t="s">
        <v>487</v>
      </c>
      <c r="I53" s="166"/>
      <c r="J53" s="166" t="s">
        <v>564</v>
      </c>
      <c r="K53" s="185"/>
      <c r="L53" s="166" t="s">
        <v>490</v>
      </c>
      <c r="M53" s="165">
        <v>36</v>
      </c>
      <c r="N53" s="166" t="s">
        <v>396</v>
      </c>
      <c r="O53" s="167">
        <v>3260674.19</v>
      </c>
      <c r="P53" s="167">
        <v>5589727.1900000004</v>
      </c>
      <c r="Q53" s="167">
        <v>5589727.1900000004</v>
      </c>
      <c r="R53" s="167">
        <v>2329053</v>
      </c>
      <c r="S53" s="167">
        <f t="shared" si="0"/>
        <v>16769181.57</v>
      </c>
      <c r="T53" s="167">
        <v>0</v>
      </c>
      <c r="U53" s="167">
        <v>0</v>
      </c>
      <c r="V53" s="186"/>
      <c r="W53" s="166" t="s">
        <v>492</v>
      </c>
      <c r="X53" s="165"/>
      <c r="Y53" s="165"/>
    </row>
    <row r="54" spans="1:25" ht="30">
      <c r="A54" s="166" t="s">
        <v>816</v>
      </c>
      <c r="B54" s="165">
        <v>2025</v>
      </c>
      <c r="C54" s="168"/>
      <c r="D54" s="166" t="s">
        <v>74</v>
      </c>
      <c r="E54" s="183"/>
      <c r="F54" s="166"/>
      <c r="G54" s="166" t="s">
        <v>356</v>
      </c>
      <c r="H54" s="168" t="s">
        <v>487</v>
      </c>
      <c r="I54" s="168"/>
      <c r="J54" s="166" t="s">
        <v>565</v>
      </c>
      <c r="K54" s="185"/>
      <c r="L54" s="166" t="s">
        <v>490</v>
      </c>
      <c r="M54" s="168">
        <v>48</v>
      </c>
      <c r="N54" s="166"/>
      <c r="O54" s="167">
        <v>1198130.7295081967</v>
      </c>
      <c r="P54" s="167">
        <v>1437756.8770491802</v>
      </c>
      <c r="Q54" s="167">
        <v>1437756.8770491802</v>
      </c>
      <c r="R54" s="167">
        <v>1677383.024590164</v>
      </c>
      <c r="S54" s="167">
        <f t="shared" si="0"/>
        <v>5751027.5081967209</v>
      </c>
      <c r="T54" s="167">
        <v>0</v>
      </c>
      <c r="U54" s="167">
        <v>0</v>
      </c>
      <c r="V54" s="186"/>
      <c r="W54" s="166" t="s">
        <v>492</v>
      </c>
      <c r="X54" s="165"/>
      <c r="Y54" s="165"/>
    </row>
    <row r="55" spans="1:25" ht="30">
      <c r="A55" s="166" t="s">
        <v>817</v>
      </c>
      <c r="B55" s="165">
        <v>2025</v>
      </c>
      <c r="C55" s="168"/>
      <c r="D55" s="166" t="s">
        <v>74</v>
      </c>
      <c r="E55" s="183"/>
      <c r="F55" s="166"/>
      <c r="G55" s="166" t="s">
        <v>356</v>
      </c>
      <c r="H55" s="166" t="s">
        <v>487</v>
      </c>
      <c r="I55" s="166" t="s">
        <v>566</v>
      </c>
      <c r="J55" s="166" t="s">
        <v>567</v>
      </c>
      <c r="K55" s="185"/>
      <c r="L55" s="166" t="s">
        <v>568</v>
      </c>
      <c r="M55" s="165">
        <v>24</v>
      </c>
      <c r="N55" s="166" t="s">
        <v>491</v>
      </c>
      <c r="O55" s="169">
        <v>220000</v>
      </c>
      <c r="P55" s="167">
        <v>415000</v>
      </c>
      <c r="Q55" s="167">
        <v>200000</v>
      </c>
      <c r="R55" s="167">
        <v>0</v>
      </c>
      <c r="S55" s="167">
        <f t="shared" si="0"/>
        <v>835000</v>
      </c>
      <c r="T55" s="167">
        <v>0</v>
      </c>
      <c r="U55" s="167">
        <v>0</v>
      </c>
      <c r="V55" s="186"/>
      <c r="W55" s="166" t="s">
        <v>495</v>
      </c>
      <c r="X55" s="165"/>
      <c r="Y55" s="165"/>
    </row>
    <row r="56" spans="1:25" ht="30">
      <c r="A56" s="166" t="s">
        <v>818</v>
      </c>
      <c r="B56" s="165">
        <v>2025</v>
      </c>
      <c r="C56" s="168"/>
      <c r="D56" s="166" t="s">
        <v>74</v>
      </c>
      <c r="E56" s="183"/>
      <c r="F56" s="166"/>
      <c r="G56" s="166" t="s">
        <v>356</v>
      </c>
      <c r="H56" s="166" t="s">
        <v>487</v>
      </c>
      <c r="I56" s="166" t="s">
        <v>569</v>
      </c>
      <c r="J56" s="166" t="s">
        <v>570</v>
      </c>
      <c r="K56" s="185"/>
      <c r="L56" s="166" t="s">
        <v>568</v>
      </c>
      <c r="M56" s="165">
        <v>72</v>
      </c>
      <c r="N56" s="166" t="s">
        <v>491</v>
      </c>
      <c r="O56" s="167">
        <v>4000000</v>
      </c>
      <c r="P56" s="167">
        <v>4000000</v>
      </c>
      <c r="Q56" s="167">
        <v>4000000</v>
      </c>
      <c r="R56" s="167">
        <v>8000000</v>
      </c>
      <c r="S56" s="167">
        <f t="shared" si="0"/>
        <v>20000000</v>
      </c>
      <c r="T56" s="167">
        <v>0</v>
      </c>
      <c r="U56" s="167">
        <v>0</v>
      </c>
      <c r="V56" s="186"/>
      <c r="W56" s="166" t="s">
        <v>495</v>
      </c>
      <c r="X56" s="165"/>
      <c r="Y56" s="165"/>
    </row>
    <row r="57" spans="1:25" ht="30">
      <c r="A57" s="166" t="s">
        <v>819</v>
      </c>
      <c r="B57" s="165">
        <v>2025</v>
      </c>
      <c r="C57" s="168"/>
      <c r="D57" s="166" t="s">
        <v>74</v>
      </c>
      <c r="E57" s="183"/>
      <c r="F57" s="166"/>
      <c r="G57" s="166" t="s">
        <v>356</v>
      </c>
      <c r="H57" s="168" t="s">
        <v>487</v>
      </c>
      <c r="I57" s="168"/>
      <c r="J57" s="166" t="s">
        <v>571</v>
      </c>
      <c r="K57" s="185"/>
      <c r="L57" s="166" t="s">
        <v>568</v>
      </c>
      <c r="M57" s="165">
        <v>48</v>
      </c>
      <c r="N57" s="166"/>
      <c r="O57" s="167">
        <v>4000000</v>
      </c>
      <c r="P57" s="167">
        <v>4000000</v>
      </c>
      <c r="Q57" s="167">
        <v>4000000</v>
      </c>
      <c r="R57" s="167">
        <v>4000000</v>
      </c>
      <c r="S57" s="167">
        <f t="shared" si="0"/>
        <v>16000000</v>
      </c>
      <c r="T57" s="167">
        <v>0</v>
      </c>
      <c r="U57" s="167">
        <v>0</v>
      </c>
      <c r="V57" s="186"/>
      <c r="W57" s="166" t="s">
        <v>495</v>
      </c>
      <c r="X57" s="165"/>
      <c r="Y57" s="165"/>
    </row>
    <row r="58" spans="1:25" ht="15">
      <c r="A58" s="166" t="s">
        <v>820</v>
      </c>
      <c r="B58" s="165">
        <v>2025</v>
      </c>
      <c r="C58" s="168"/>
      <c r="D58" s="166" t="s">
        <v>74</v>
      </c>
      <c r="E58" s="183"/>
      <c r="F58" s="166"/>
      <c r="G58" s="166" t="s">
        <v>356</v>
      </c>
      <c r="H58" s="168" t="s">
        <v>487</v>
      </c>
      <c r="I58" s="168"/>
      <c r="J58" s="166" t="s">
        <v>572</v>
      </c>
      <c r="K58" s="185"/>
      <c r="L58" s="166" t="s">
        <v>568</v>
      </c>
      <c r="M58" s="168">
        <v>48</v>
      </c>
      <c r="N58" s="168"/>
      <c r="O58" s="167">
        <v>1000000</v>
      </c>
      <c r="P58" s="167">
        <v>1000000</v>
      </c>
      <c r="Q58" s="167">
        <v>1000000</v>
      </c>
      <c r="R58" s="167">
        <v>1000000</v>
      </c>
      <c r="S58" s="167">
        <f t="shared" si="0"/>
        <v>4000000</v>
      </c>
      <c r="T58" s="167">
        <v>0</v>
      </c>
      <c r="U58" s="167">
        <v>0</v>
      </c>
      <c r="V58" s="186"/>
      <c r="W58" s="166" t="s">
        <v>495</v>
      </c>
      <c r="X58" s="165"/>
      <c r="Y58" s="165"/>
    </row>
    <row r="59" spans="1:25" ht="30">
      <c r="A59" s="166" t="s">
        <v>821</v>
      </c>
      <c r="B59" s="165">
        <v>2025</v>
      </c>
      <c r="C59" s="168"/>
      <c r="D59" s="166" t="s">
        <v>74</v>
      </c>
      <c r="E59" s="183"/>
      <c r="F59" s="166"/>
      <c r="G59" s="166" t="s">
        <v>356</v>
      </c>
      <c r="H59" s="168" t="s">
        <v>487</v>
      </c>
      <c r="I59" s="168"/>
      <c r="J59" s="166" t="s">
        <v>573</v>
      </c>
      <c r="K59" s="185"/>
      <c r="L59" s="166" t="s">
        <v>568</v>
      </c>
      <c r="M59" s="165">
        <v>48</v>
      </c>
      <c r="N59" s="166"/>
      <c r="O59" s="167">
        <v>2192000</v>
      </c>
      <c r="P59" s="167">
        <v>5316000</v>
      </c>
      <c r="Q59" s="167">
        <v>10500000</v>
      </c>
      <c r="R59" s="167">
        <v>12337000</v>
      </c>
      <c r="S59" s="167">
        <f t="shared" si="0"/>
        <v>30345000</v>
      </c>
      <c r="T59" s="167">
        <v>0</v>
      </c>
      <c r="U59" s="167">
        <v>0</v>
      </c>
      <c r="V59" s="186"/>
      <c r="W59" s="166" t="s">
        <v>492</v>
      </c>
      <c r="X59" s="165"/>
      <c r="Y59" s="165"/>
    </row>
    <row r="60" spans="1:25" ht="15">
      <c r="A60" s="166" t="s">
        <v>822</v>
      </c>
      <c r="B60" s="165">
        <v>2025</v>
      </c>
      <c r="C60" s="168"/>
      <c r="D60" s="166" t="s">
        <v>74</v>
      </c>
      <c r="E60" s="183"/>
      <c r="F60" s="166"/>
      <c r="G60" s="166" t="s">
        <v>356</v>
      </c>
      <c r="H60" s="168" t="s">
        <v>487</v>
      </c>
      <c r="I60" s="168"/>
      <c r="J60" s="166" t="s">
        <v>574</v>
      </c>
      <c r="K60" s="185"/>
      <c r="L60" s="166" t="s">
        <v>568</v>
      </c>
      <c r="M60" s="165">
        <v>36</v>
      </c>
      <c r="N60" s="166"/>
      <c r="O60" s="167">
        <v>450000</v>
      </c>
      <c r="P60" s="167">
        <v>1800000</v>
      </c>
      <c r="Q60" s="167">
        <v>1335000</v>
      </c>
      <c r="R60" s="167">
        <v>0</v>
      </c>
      <c r="S60" s="167">
        <f t="shared" si="0"/>
        <v>3585000</v>
      </c>
      <c r="T60" s="167">
        <v>0</v>
      </c>
      <c r="U60" s="167">
        <v>0</v>
      </c>
      <c r="V60" s="186"/>
      <c r="W60" s="166" t="s">
        <v>499</v>
      </c>
      <c r="X60" s="165"/>
      <c r="Y60" s="165"/>
    </row>
    <row r="61" spans="1:25" ht="15">
      <c r="A61" s="166" t="s">
        <v>823</v>
      </c>
      <c r="B61" s="165">
        <v>2025</v>
      </c>
      <c r="C61" s="168"/>
      <c r="D61" s="166" t="s">
        <v>74</v>
      </c>
      <c r="E61" s="183"/>
      <c r="F61" s="166"/>
      <c r="G61" s="166" t="s">
        <v>356</v>
      </c>
      <c r="H61" s="168" t="s">
        <v>487</v>
      </c>
      <c r="I61" s="168"/>
      <c r="J61" s="166" t="s">
        <v>575</v>
      </c>
      <c r="K61" s="185"/>
      <c r="L61" s="166" t="s">
        <v>568</v>
      </c>
      <c r="M61" s="168">
        <v>48</v>
      </c>
      <c r="N61" s="168"/>
      <c r="O61" s="167">
        <v>110000</v>
      </c>
      <c r="P61" s="167">
        <v>110000</v>
      </c>
      <c r="Q61" s="167">
        <v>110000</v>
      </c>
      <c r="R61" s="167">
        <v>110000</v>
      </c>
      <c r="S61" s="167">
        <f t="shared" si="0"/>
        <v>440000</v>
      </c>
      <c r="T61" s="167">
        <v>0</v>
      </c>
      <c r="U61" s="167">
        <v>0</v>
      </c>
      <c r="V61" s="186"/>
      <c r="W61" s="166" t="s">
        <v>495</v>
      </c>
      <c r="X61" s="165"/>
      <c r="Y61" s="165"/>
    </row>
    <row r="62" spans="1:25" ht="15">
      <c r="A62" s="166" t="s">
        <v>824</v>
      </c>
      <c r="B62" s="165">
        <v>2025</v>
      </c>
      <c r="C62" s="168"/>
      <c r="D62" s="166" t="s">
        <v>74</v>
      </c>
      <c r="E62" s="183"/>
      <c r="F62" s="166"/>
      <c r="G62" s="166" t="s">
        <v>356</v>
      </c>
      <c r="H62" s="168" t="s">
        <v>487</v>
      </c>
      <c r="I62" s="168"/>
      <c r="J62" s="166" t="s">
        <v>576</v>
      </c>
      <c r="K62" s="185"/>
      <c r="L62" s="166" t="s">
        <v>568</v>
      </c>
      <c r="M62" s="168">
        <v>48</v>
      </c>
      <c r="N62" s="168"/>
      <c r="O62" s="167">
        <v>1500000</v>
      </c>
      <c r="P62" s="167">
        <v>1500000</v>
      </c>
      <c r="Q62" s="167">
        <v>1500000</v>
      </c>
      <c r="R62" s="167">
        <v>1500000</v>
      </c>
      <c r="S62" s="167">
        <f t="shared" si="0"/>
        <v>6000000</v>
      </c>
      <c r="T62" s="167">
        <v>0</v>
      </c>
      <c r="U62" s="167">
        <v>0</v>
      </c>
      <c r="V62" s="186"/>
      <c r="W62" s="166" t="s">
        <v>495</v>
      </c>
      <c r="X62" s="165"/>
      <c r="Y62" s="165"/>
    </row>
    <row r="63" spans="1:25" ht="15">
      <c r="A63" s="166" t="s">
        <v>825</v>
      </c>
      <c r="B63" s="165">
        <v>2025</v>
      </c>
      <c r="C63" s="168"/>
      <c r="D63" s="166" t="s">
        <v>74</v>
      </c>
      <c r="E63" s="183"/>
      <c r="F63" s="166"/>
      <c r="G63" s="166" t="s">
        <v>356</v>
      </c>
      <c r="H63" s="168" t="s">
        <v>487</v>
      </c>
      <c r="I63" s="168"/>
      <c r="J63" s="166" t="s">
        <v>577</v>
      </c>
      <c r="K63" s="185"/>
      <c r="L63" s="166" t="s">
        <v>568</v>
      </c>
      <c r="M63" s="168">
        <v>48</v>
      </c>
      <c r="N63" s="168"/>
      <c r="O63" s="167">
        <v>220000</v>
      </c>
      <c r="P63" s="167">
        <v>640000</v>
      </c>
      <c r="Q63" s="167">
        <v>640000</v>
      </c>
      <c r="R63" s="167">
        <v>640000</v>
      </c>
      <c r="S63" s="167">
        <f t="shared" si="0"/>
        <v>2140000</v>
      </c>
      <c r="T63" s="167">
        <v>0</v>
      </c>
      <c r="U63" s="167">
        <v>0</v>
      </c>
      <c r="V63" s="186"/>
      <c r="W63" s="166" t="s">
        <v>495</v>
      </c>
      <c r="X63" s="165"/>
      <c r="Y63" s="165"/>
    </row>
    <row r="64" spans="1:25" ht="15">
      <c r="A64" s="166" t="s">
        <v>826</v>
      </c>
      <c r="B64" s="165">
        <v>2025</v>
      </c>
      <c r="C64" s="168"/>
      <c r="D64" s="166" t="s">
        <v>74</v>
      </c>
      <c r="E64" s="183"/>
      <c r="F64" s="166"/>
      <c r="G64" s="166" t="s">
        <v>356</v>
      </c>
      <c r="H64" s="168" t="s">
        <v>487</v>
      </c>
      <c r="I64" s="168"/>
      <c r="J64" s="166" t="s">
        <v>578</v>
      </c>
      <c r="K64" s="185"/>
      <c r="L64" s="166" t="s">
        <v>568</v>
      </c>
      <c r="M64" s="168">
        <v>48</v>
      </c>
      <c r="N64" s="168"/>
      <c r="O64" s="167">
        <v>1300000</v>
      </c>
      <c r="P64" s="167">
        <v>1300000</v>
      </c>
      <c r="Q64" s="167">
        <v>1300000</v>
      </c>
      <c r="R64" s="167">
        <v>1300000</v>
      </c>
      <c r="S64" s="167">
        <f t="shared" si="0"/>
        <v>5200000</v>
      </c>
      <c r="T64" s="167">
        <v>0</v>
      </c>
      <c r="U64" s="167">
        <v>0</v>
      </c>
      <c r="V64" s="186"/>
      <c r="W64" s="166" t="s">
        <v>495</v>
      </c>
      <c r="X64" s="165"/>
      <c r="Y64" s="165"/>
    </row>
    <row r="65" spans="1:25" ht="30">
      <c r="A65" s="166" t="s">
        <v>827</v>
      </c>
      <c r="B65" s="165">
        <v>2025</v>
      </c>
      <c r="C65" s="168"/>
      <c r="D65" s="166" t="s">
        <v>74</v>
      </c>
      <c r="E65" s="183"/>
      <c r="F65" s="166"/>
      <c r="G65" s="166" t="s">
        <v>356</v>
      </c>
      <c r="H65" s="168" t="s">
        <v>487</v>
      </c>
      <c r="I65" s="168"/>
      <c r="J65" s="166" t="s">
        <v>579</v>
      </c>
      <c r="K65" s="185"/>
      <c r="L65" s="166" t="s">
        <v>568</v>
      </c>
      <c r="M65" s="168">
        <v>48</v>
      </c>
      <c r="N65" s="168"/>
      <c r="O65" s="167">
        <v>200000</v>
      </c>
      <c r="P65" s="167">
        <v>200000</v>
      </c>
      <c r="Q65" s="167">
        <v>200000</v>
      </c>
      <c r="R65" s="167">
        <v>200000</v>
      </c>
      <c r="S65" s="167">
        <f t="shared" si="0"/>
        <v>800000</v>
      </c>
      <c r="T65" s="167">
        <v>0</v>
      </c>
      <c r="U65" s="167">
        <v>0</v>
      </c>
      <c r="V65" s="186"/>
      <c r="W65" s="166" t="s">
        <v>495</v>
      </c>
      <c r="X65" s="165"/>
      <c r="Y65" s="165"/>
    </row>
    <row r="66" spans="1:25" ht="15">
      <c r="A66" s="166" t="s">
        <v>828</v>
      </c>
      <c r="B66" s="165">
        <v>2025</v>
      </c>
      <c r="C66" s="168"/>
      <c r="D66" s="166" t="s">
        <v>74</v>
      </c>
      <c r="E66" s="183"/>
      <c r="F66" s="166"/>
      <c r="G66" s="166" t="s">
        <v>356</v>
      </c>
      <c r="H66" s="168" t="s">
        <v>487</v>
      </c>
      <c r="I66" s="168"/>
      <c r="J66" s="166" t="s">
        <v>580</v>
      </c>
      <c r="K66" s="185"/>
      <c r="L66" s="166" t="s">
        <v>568</v>
      </c>
      <c r="M66" s="168">
        <v>48</v>
      </c>
      <c r="N66" s="168"/>
      <c r="O66" s="167">
        <v>140000</v>
      </c>
      <c r="P66" s="167">
        <v>140000</v>
      </c>
      <c r="Q66" s="167">
        <v>140000</v>
      </c>
      <c r="R66" s="167">
        <v>140000</v>
      </c>
      <c r="S66" s="167">
        <f t="shared" si="0"/>
        <v>560000</v>
      </c>
      <c r="T66" s="167">
        <v>0</v>
      </c>
      <c r="U66" s="167">
        <v>0</v>
      </c>
      <c r="V66" s="186"/>
      <c r="W66" s="166" t="s">
        <v>495</v>
      </c>
      <c r="X66" s="165"/>
      <c r="Y66" s="165"/>
    </row>
    <row r="67" spans="1:25" ht="15">
      <c r="A67" s="166" t="s">
        <v>829</v>
      </c>
      <c r="B67" s="165">
        <v>2025</v>
      </c>
      <c r="C67" s="168"/>
      <c r="D67" s="166" t="s">
        <v>74</v>
      </c>
      <c r="E67" s="183"/>
      <c r="F67" s="166"/>
      <c r="G67" s="166" t="s">
        <v>356</v>
      </c>
      <c r="H67" s="168" t="s">
        <v>487</v>
      </c>
      <c r="I67" s="168"/>
      <c r="J67" s="166" t="s">
        <v>581</v>
      </c>
      <c r="K67" s="185"/>
      <c r="L67" s="166" t="s">
        <v>568</v>
      </c>
      <c r="M67" s="168">
        <v>48</v>
      </c>
      <c r="N67" s="168"/>
      <c r="O67" s="167">
        <v>1000000</v>
      </c>
      <c r="P67" s="167">
        <v>1000000</v>
      </c>
      <c r="Q67" s="167">
        <v>1000000</v>
      </c>
      <c r="R67" s="167">
        <v>1000000</v>
      </c>
      <c r="S67" s="167">
        <f t="shared" si="0"/>
        <v>4000000</v>
      </c>
      <c r="T67" s="167">
        <v>0</v>
      </c>
      <c r="U67" s="167">
        <v>0</v>
      </c>
      <c r="V67" s="186"/>
      <c r="W67" s="166" t="s">
        <v>495</v>
      </c>
      <c r="X67" s="165"/>
      <c r="Y67" s="165"/>
    </row>
    <row r="68" spans="1:25" ht="15">
      <c r="A68" s="166" t="s">
        <v>830</v>
      </c>
      <c r="B68" s="165">
        <v>2025</v>
      </c>
      <c r="C68" s="168"/>
      <c r="D68" s="166" t="s">
        <v>74</v>
      </c>
      <c r="E68" s="183"/>
      <c r="F68" s="166"/>
      <c r="G68" s="166" t="s">
        <v>356</v>
      </c>
      <c r="H68" s="168" t="s">
        <v>487</v>
      </c>
      <c r="I68" s="168"/>
      <c r="J68" s="166" t="s">
        <v>582</v>
      </c>
      <c r="K68" s="185"/>
      <c r="L68" s="166" t="s">
        <v>568</v>
      </c>
      <c r="M68" s="168">
        <v>48</v>
      </c>
      <c r="N68" s="168"/>
      <c r="O68" s="167">
        <v>700000</v>
      </c>
      <c r="P68" s="167">
        <v>700000</v>
      </c>
      <c r="Q68" s="167">
        <v>700000</v>
      </c>
      <c r="R68" s="167">
        <v>700000</v>
      </c>
      <c r="S68" s="167">
        <f t="shared" si="0"/>
        <v>2800000</v>
      </c>
      <c r="T68" s="167">
        <v>0</v>
      </c>
      <c r="U68" s="167">
        <v>0</v>
      </c>
      <c r="V68" s="186"/>
      <c r="W68" s="166" t="s">
        <v>495</v>
      </c>
      <c r="X68" s="165"/>
      <c r="Y68" s="165"/>
    </row>
    <row r="69" spans="1:25" ht="30">
      <c r="A69" s="166" t="s">
        <v>831</v>
      </c>
      <c r="B69" s="165">
        <v>2025</v>
      </c>
      <c r="C69" s="168"/>
      <c r="D69" s="166" t="s">
        <v>74</v>
      </c>
      <c r="E69" s="183"/>
      <c r="F69" s="166"/>
      <c r="G69" s="166" t="s">
        <v>356</v>
      </c>
      <c r="H69" s="168" t="s">
        <v>487</v>
      </c>
      <c r="I69" s="168"/>
      <c r="J69" s="166" t="s">
        <v>583</v>
      </c>
      <c r="K69" s="185"/>
      <c r="L69" s="166" t="s">
        <v>568</v>
      </c>
      <c r="M69" s="168">
        <v>12</v>
      </c>
      <c r="N69" s="168"/>
      <c r="O69" s="167">
        <v>200000</v>
      </c>
      <c r="P69" s="167">
        <v>0</v>
      </c>
      <c r="Q69" s="167">
        <v>0</v>
      </c>
      <c r="R69" s="167">
        <v>0</v>
      </c>
      <c r="S69" s="167">
        <f t="shared" si="0"/>
        <v>200000</v>
      </c>
      <c r="T69" s="167">
        <v>0</v>
      </c>
      <c r="U69" s="167">
        <v>0</v>
      </c>
      <c r="V69" s="186"/>
      <c r="W69" s="166"/>
      <c r="X69" s="165"/>
      <c r="Y69" s="165"/>
    </row>
    <row r="70" spans="1:25" ht="15">
      <c r="A70" s="166" t="s">
        <v>832</v>
      </c>
      <c r="B70" s="165">
        <v>2025</v>
      </c>
      <c r="C70" s="168"/>
      <c r="D70" s="166" t="s">
        <v>74</v>
      </c>
      <c r="E70" s="183"/>
      <c r="F70" s="166"/>
      <c r="G70" s="166" t="s">
        <v>356</v>
      </c>
      <c r="H70" s="166" t="s">
        <v>487</v>
      </c>
      <c r="I70" s="166" t="s">
        <v>584</v>
      </c>
      <c r="J70" s="166" t="s">
        <v>585</v>
      </c>
      <c r="K70" s="185"/>
      <c r="L70" s="166" t="s">
        <v>586</v>
      </c>
      <c r="M70" s="165">
        <v>48</v>
      </c>
      <c r="N70" s="166" t="s">
        <v>491</v>
      </c>
      <c r="O70" s="169">
        <v>1501396</v>
      </c>
      <c r="P70" s="169">
        <v>1501396</v>
      </c>
      <c r="Q70" s="169">
        <v>1501396</v>
      </c>
      <c r="R70" s="169">
        <v>1501396</v>
      </c>
      <c r="S70" s="167">
        <f t="shared" si="0"/>
        <v>6005584</v>
      </c>
      <c r="T70" s="167">
        <v>0</v>
      </c>
      <c r="U70" s="167">
        <v>0</v>
      </c>
      <c r="V70" s="186"/>
      <c r="W70" s="166" t="s">
        <v>495</v>
      </c>
      <c r="X70" s="165"/>
      <c r="Y70" s="165"/>
    </row>
    <row r="71" spans="1:25" ht="15">
      <c r="A71" s="166" t="s">
        <v>833</v>
      </c>
      <c r="B71" s="165">
        <v>2025</v>
      </c>
      <c r="C71" s="168"/>
      <c r="D71" s="166" t="s">
        <v>74</v>
      </c>
      <c r="E71" s="183"/>
      <c r="F71" s="166"/>
      <c r="G71" s="166" t="s">
        <v>356</v>
      </c>
      <c r="H71" s="166" t="s">
        <v>487</v>
      </c>
      <c r="I71" s="166" t="s">
        <v>587</v>
      </c>
      <c r="J71" s="166" t="s">
        <v>588</v>
      </c>
      <c r="K71" s="185"/>
      <c r="L71" s="166" t="s">
        <v>586</v>
      </c>
      <c r="M71" s="165">
        <v>48</v>
      </c>
      <c r="N71" s="166" t="s">
        <v>491</v>
      </c>
      <c r="O71" s="167">
        <v>5000000</v>
      </c>
      <c r="P71" s="167">
        <v>5000000</v>
      </c>
      <c r="Q71" s="167">
        <v>5000000</v>
      </c>
      <c r="R71" s="167">
        <v>0</v>
      </c>
      <c r="S71" s="167">
        <f t="shared" si="0"/>
        <v>15000000</v>
      </c>
      <c r="T71" s="167">
        <v>0</v>
      </c>
      <c r="U71" s="167">
        <v>0</v>
      </c>
      <c r="V71" s="186"/>
      <c r="W71" s="166" t="s">
        <v>495</v>
      </c>
      <c r="X71" s="165"/>
      <c r="Y71" s="165"/>
    </row>
    <row r="72" spans="1:25" ht="15">
      <c r="A72" s="166" t="s">
        <v>834</v>
      </c>
      <c r="B72" s="165">
        <v>2025</v>
      </c>
      <c r="C72" s="168"/>
      <c r="D72" s="166" t="s">
        <v>74</v>
      </c>
      <c r="E72" s="183"/>
      <c r="F72" s="166"/>
      <c r="G72" s="166" t="s">
        <v>356</v>
      </c>
      <c r="H72" s="166" t="s">
        <v>487</v>
      </c>
      <c r="I72" s="166" t="s">
        <v>587</v>
      </c>
      <c r="J72" s="166" t="s">
        <v>589</v>
      </c>
      <c r="K72" s="185"/>
      <c r="L72" s="166" t="s">
        <v>586</v>
      </c>
      <c r="M72" s="165">
        <v>24</v>
      </c>
      <c r="N72" s="166" t="s">
        <v>491</v>
      </c>
      <c r="O72" s="167">
        <v>175000</v>
      </c>
      <c r="P72" s="167">
        <v>175000</v>
      </c>
      <c r="Q72" s="167">
        <v>175000</v>
      </c>
      <c r="R72" s="167">
        <v>0</v>
      </c>
      <c r="S72" s="167">
        <f t="shared" ref="S72:S135" si="1">SUM(O72:R72)</f>
        <v>525000</v>
      </c>
      <c r="T72" s="167">
        <v>0</v>
      </c>
      <c r="U72" s="167">
        <v>0</v>
      </c>
      <c r="V72" s="186"/>
      <c r="W72" s="166" t="s">
        <v>495</v>
      </c>
      <c r="X72" s="165"/>
      <c r="Y72" s="165"/>
    </row>
    <row r="73" spans="1:25" ht="15">
      <c r="A73" s="166" t="s">
        <v>835</v>
      </c>
      <c r="B73" s="165">
        <v>2025</v>
      </c>
      <c r="C73" s="168"/>
      <c r="D73" s="166" t="s">
        <v>74</v>
      </c>
      <c r="E73" s="183"/>
      <c r="F73" s="166"/>
      <c r="G73" s="166" t="s">
        <v>356</v>
      </c>
      <c r="H73" s="166" t="s">
        <v>487</v>
      </c>
      <c r="I73" s="166" t="s">
        <v>508</v>
      </c>
      <c r="J73" s="166" t="s">
        <v>590</v>
      </c>
      <c r="K73" s="185"/>
      <c r="L73" s="166" t="s">
        <v>586</v>
      </c>
      <c r="M73" s="165">
        <v>36</v>
      </c>
      <c r="N73" s="166" t="s">
        <v>491</v>
      </c>
      <c r="O73" s="167">
        <v>2786055.8333333335</v>
      </c>
      <c r="P73" s="167">
        <v>2786055.8333333335</v>
      </c>
      <c r="Q73" s="167">
        <v>2786055.8333333335</v>
      </c>
      <c r="R73" s="167">
        <v>0</v>
      </c>
      <c r="S73" s="167">
        <f t="shared" si="1"/>
        <v>8358167.5</v>
      </c>
      <c r="T73" s="167">
        <v>0</v>
      </c>
      <c r="U73" s="167">
        <v>0</v>
      </c>
      <c r="V73" s="186"/>
      <c r="W73" s="166" t="s">
        <v>495</v>
      </c>
      <c r="X73" s="165"/>
      <c r="Y73" s="165"/>
    </row>
    <row r="74" spans="1:25" ht="30">
      <c r="A74" s="166" t="s">
        <v>836</v>
      </c>
      <c r="B74" s="165">
        <v>2025</v>
      </c>
      <c r="C74" s="168"/>
      <c r="D74" s="166" t="s">
        <v>74</v>
      </c>
      <c r="E74" s="183"/>
      <c r="F74" s="166"/>
      <c r="G74" s="166" t="s">
        <v>356</v>
      </c>
      <c r="H74" s="168" t="s">
        <v>487</v>
      </c>
      <c r="I74" s="168"/>
      <c r="J74" s="166" t="s">
        <v>591</v>
      </c>
      <c r="K74" s="185"/>
      <c r="L74" s="166" t="s">
        <v>586</v>
      </c>
      <c r="M74" s="168">
        <v>12</v>
      </c>
      <c r="N74" s="168"/>
      <c r="O74" s="167">
        <v>110000</v>
      </c>
      <c r="P74" s="167">
        <v>110000</v>
      </c>
      <c r="Q74" s="167">
        <v>0</v>
      </c>
      <c r="R74" s="167">
        <v>0</v>
      </c>
      <c r="S74" s="167">
        <f t="shared" si="1"/>
        <v>220000</v>
      </c>
      <c r="T74" s="167">
        <v>0</v>
      </c>
      <c r="U74" s="167">
        <v>0</v>
      </c>
      <c r="V74" s="186"/>
      <c r="W74" s="166" t="s">
        <v>495</v>
      </c>
      <c r="X74" s="165"/>
      <c r="Y74" s="165"/>
    </row>
    <row r="75" spans="1:25" ht="15">
      <c r="A75" s="166" t="s">
        <v>837</v>
      </c>
      <c r="B75" s="165">
        <v>2025</v>
      </c>
      <c r="C75" s="168"/>
      <c r="D75" s="166" t="s">
        <v>74</v>
      </c>
      <c r="E75" s="183"/>
      <c r="F75" s="166"/>
      <c r="G75" s="166" t="s">
        <v>356</v>
      </c>
      <c r="H75" s="166" t="s">
        <v>487</v>
      </c>
      <c r="I75" s="166" t="s">
        <v>508</v>
      </c>
      <c r="J75" s="166" t="s">
        <v>592</v>
      </c>
      <c r="K75" s="185"/>
      <c r="L75" s="166" t="s">
        <v>593</v>
      </c>
      <c r="M75" s="165">
        <v>48</v>
      </c>
      <c r="N75" s="166" t="s">
        <v>491</v>
      </c>
      <c r="O75" s="167">
        <v>150000</v>
      </c>
      <c r="P75" s="167">
        <v>150000</v>
      </c>
      <c r="Q75" s="167">
        <v>150000</v>
      </c>
      <c r="R75" s="167">
        <v>150000</v>
      </c>
      <c r="S75" s="167">
        <f t="shared" si="1"/>
        <v>600000</v>
      </c>
      <c r="T75" s="167">
        <v>0</v>
      </c>
      <c r="U75" s="167">
        <v>0</v>
      </c>
      <c r="V75" s="186"/>
      <c r="W75" s="166" t="s">
        <v>495</v>
      </c>
      <c r="X75" s="165"/>
      <c r="Y75" s="165"/>
    </row>
    <row r="76" spans="1:25" ht="15">
      <c r="A76" s="166" t="s">
        <v>838</v>
      </c>
      <c r="B76" s="165">
        <v>2025</v>
      </c>
      <c r="C76" s="168"/>
      <c r="D76" s="166" t="s">
        <v>74</v>
      </c>
      <c r="E76" s="183"/>
      <c r="F76" s="166"/>
      <c r="G76" s="166" t="s">
        <v>356</v>
      </c>
      <c r="H76" s="166" t="s">
        <v>487</v>
      </c>
      <c r="I76" s="168"/>
      <c r="J76" s="166" t="s">
        <v>594</v>
      </c>
      <c r="K76" s="185"/>
      <c r="L76" s="166" t="s">
        <v>593</v>
      </c>
      <c r="M76" s="165">
        <v>24</v>
      </c>
      <c r="N76" s="168"/>
      <c r="O76" s="167">
        <v>500000</v>
      </c>
      <c r="P76" s="167">
        <v>500000</v>
      </c>
      <c r="Q76" s="169">
        <v>0</v>
      </c>
      <c r="R76" s="169">
        <v>0</v>
      </c>
      <c r="S76" s="167">
        <f t="shared" si="1"/>
        <v>1000000</v>
      </c>
      <c r="T76" s="167">
        <v>0</v>
      </c>
      <c r="U76" s="167">
        <v>0</v>
      </c>
      <c r="V76" s="186"/>
      <c r="W76" s="168"/>
      <c r="X76" s="165"/>
      <c r="Y76" s="165"/>
    </row>
    <row r="77" spans="1:25" ht="15">
      <c r="A77" s="166" t="s">
        <v>839</v>
      </c>
      <c r="B77" s="165">
        <v>2025</v>
      </c>
      <c r="C77" s="168"/>
      <c r="D77" s="166" t="s">
        <v>74</v>
      </c>
      <c r="E77" s="183"/>
      <c r="F77" s="166"/>
      <c r="G77" s="166" t="s">
        <v>356</v>
      </c>
      <c r="H77" s="168" t="s">
        <v>487</v>
      </c>
      <c r="I77" s="168" t="s">
        <v>508</v>
      </c>
      <c r="J77" s="166" t="s">
        <v>595</v>
      </c>
      <c r="K77" s="185"/>
      <c r="L77" s="166" t="s">
        <v>505</v>
      </c>
      <c r="M77" s="168">
        <v>48</v>
      </c>
      <c r="N77" s="168"/>
      <c r="O77" s="167">
        <v>150000</v>
      </c>
      <c r="P77" s="167">
        <v>150000</v>
      </c>
      <c r="Q77" s="167">
        <v>150000</v>
      </c>
      <c r="R77" s="167">
        <v>150000</v>
      </c>
      <c r="S77" s="167">
        <f t="shared" si="1"/>
        <v>600000</v>
      </c>
      <c r="T77" s="167">
        <v>0</v>
      </c>
      <c r="U77" s="167">
        <v>0</v>
      </c>
      <c r="V77" s="186"/>
      <c r="W77" s="166" t="s">
        <v>495</v>
      </c>
      <c r="X77" s="165"/>
      <c r="Y77" s="165"/>
    </row>
    <row r="78" spans="1:25" ht="15">
      <c r="A78" s="166" t="s">
        <v>840</v>
      </c>
      <c r="B78" s="165">
        <v>2025</v>
      </c>
      <c r="C78" s="168"/>
      <c r="D78" s="166" t="s">
        <v>74</v>
      </c>
      <c r="E78" s="183"/>
      <c r="F78" s="166"/>
      <c r="G78" s="166" t="s">
        <v>356</v>
      </c>
      <c r="H78" s="168" t="s">
        <v>487</v>
      </c>
      <c r="I78" s="168" t="s">
        <v>508</v>
      </c>
      <c r="J78" s="166" t="s">
        <v>596</v>
      </c>
      <c r="K78" s="185"/>
      <c r="L78" s="166" t="s">
        <v>505</v>
      </c>
      <c r="M78" s="168">
        <v>48</v>
      </c>
      <c r="N78" s="168"/>
      <c r="O78" s="167">
        <v>400000</v>
      </c>
      <c r="P78" s="167">
        <v>400000</v>
      </c>
      <c r="Q78" s="167">
        <v>400000</v>
      </c>
      <c r="R78" s="167">
        <v>400000</v>
      </c>
      <c r="S78" s="167">
        <f t="shared" si="1"/>
        <v>1600000</v>
      </c>
      <c r="T78" s="167">
        <v>0</v>
      </c>
      <c r="U78" s="167">
        <v>0</v>
      </c>
      <c r="V78" s="186"/>
      <c r="W78" s="166" t="s">
        <v>495</v>
      </c>
      <c r="X78" s="165"/>
      <c r="Y78" s="165"/>
    </row>
    <row r="79" spans="1:25" ht="15">
      <c r="A79" s="166" t="s">
        <v>841</v>
      </c>
      <c r="B79" s="168">
        <v>2026</v>
      </c>
      <c r="C79" s="168"/>
      <c r="D79" s="166" t="s">
        <v>74</v>
      </c>
      <c r="E79" s="183"/>
      <c r="F79" s="166"/>
      <c r="G79" s="166" t="s">
        <v>356</v>
      </c>
      <c r="H79" s="168" t="s">
        <v>487</v>
      </c>
      <c r="I79" s="168" t="s">
        <v>597</v>
      </c>
      <c r="J79" s="166" t="s">
        <v>598</v>
      </c>
      <c r="K79" s="185"/>
      <c r="L79" s="166" t="s">
        <v>505</v>
      </c>
      <c r="M79" s="168">
        <v>48</v>
      </c>
      <c r="N79" s="168"/>
      <c r="O79" s="167">
        <v>0</v>
      </c>
      <c r="P79" s="167">
        <v>1000000</v>
      </c>
      <c r="Q79" s="167">
        <v>1000000</v>
      </c>
      <c r="R79" s="167">
        <v>2000000</v>
      </c>
      <c r="S79" s="167">
        <f t="shared" si="1"/>
        <v>4000000</v>
      </c>
      <c r="T79" s="167">
        <v>0</v>
      </c>
      <c r="U79" s="167">
        <v>0</v>
      </c>
      <c r="V79" s="186"/>
      <c r="W79" s="166" t="s">
        <v>495</v>
      </c>
      <c r="X79" s="165"/>
      <c r="Y79" s="165"/>
    </row>
    <row r="80" spans="1:25" ht="30">
      <c r="A80" s="166" t="s">
        <v>842</v>
      </c>
      <c r="B80" s="165">
        <v>2025</v>
      </c>
      <c r="C80" s="168"/>
      <c r="D80" s="166" t="s">
        <v>74</v>
      </c>
      <c r="E80" s="183"/>
      <c r="F80" s="166"/>
      <c r="G80" s="166" t="s">
        <v>356</v>
      </c>
      <c r="H80" s="168" t="s">
        <v>487</v>
      </c>
      <c r="I80" s="168" t="s">
        <v>508</v>
      </c>
      <c r="J80" s="166" t="s">
        <v>599</v>
      </c>
      <c r="K80" s="185"/>
      <c r="L80" s="166" t="s">
        <v>505</v>
      </c>
      <c r="M80" s="168">
        <v>48</v>
      </c>
      <c r="N80" s="168"/>
      <c r="O80" s="167">
        <v>150000</v>
      </c>
      <c r="P80" s="167">
        <v>150000</v>
      </c>
      <c r="Q80" s="167">
        <v>150000</v>
      </c>
      <c r="R80" s="167">
        <v>150000</v>
      </c>
      <c r="S80" s="167">
        <f t="shared" si="1"/>
        <v>600000</v>
      </c>
      <c r="T80" s="167">
        <v>0</v>
      </c>
      <c r="U80" s="167">
        <v>0</v>
      </c>
      <c r="V80" s="186"/>
      <c r="W80" s="166" t="s">
        <v>492</v>
      </c>
      <c r="X80" s="165"/>
      <c r="Y80" s="165"/>
    </row>
    <row r="81" spans="1:25" ht="15">
      <c r="A81" s="166" t="s">
        <v>843</v>
      </c>
      <c r="B81" s="168">
        <v>2026</v>
      </c>
      <c r="C81" s="168"/>
      <c r="D81" s="166" t="s">
        <v>74</v>
      </c>
      <c r="E81" s="183"/>
      <c r="F81" s="166"/>
      <c r="G81" s="166" t="s">
        <v>356</v>
      </c>
      <c r="H81" s="168" t="s">
        <v>487</v>
      </c>
      <c r="I81" s="168" t="s">
        <v>508</v>
      </c>
      <c r="J81" s="166" t="s">
        <v>600</v>
      </c>
      <c r="K81" s="185"/>
      <c r="L81" s="166" t="s">
        <v>505</v>
      </c>
      <c r="M81" s="168">
        <v>48</v>
      </c>
      <c r="N81" s="168"/>
      <c r="O81" s="167">
        <v>0</v>
      </c>
      <c r="P81" s="167">
        <v>375000</v>
      </c>
      <c r="Q81" s="167">
        <v>375000</v>
      </c>
      <c r="R81" s="167">
        <v>750000</v>
      </c>
      <c r="S81" s="167">
        <f t="shared" si="1"/>
        <v>1500000</v>
      </c>
      <c r="T81" s="167">
        <v>0</v>
      </c>
      <c r="U81" s="167">
        <v>0</v>
      </c>
      <c r="V81" s="186"/>
      <c r="W81" s="166" t="s">
        <v>495</v>
      </c>
      <c r="X81" s="165"/>
      <c r="Y81" s="165"/>
    </row>
    <row r="82" spans="1:25" ht="30">
      <c r="A82" s="166" t="s">
        <v>844</v>
      </c>
      <c r="B82" s="168">
        <v>2026</v>
      </c>
      <c r="C82" s="168"/>
      <c r="D82" s="166" t="s">
        <v>74</v>
      </c>
      <c r="E82" s="183"/>
      <c r="F82" s="166"/>
      <c r="G82" s="166" t="s">
        <v>356</v>
      </c>
      <c r="H82" s="168" t="s">
        <v>487</v>
      </c>
      <c r="I82" s="168" t="s">
        <v>601</v>
      </c>
      <c r="J82" s="166" t="s">
        <v>602</v>
      </c>
      <c r="K82" s="185"/>
      <c r="L82" s="166" t="s">
        <v>505</v>
      </c>
      <c r="M82" s="168">
        <v>48</v>
      </c>
      <c r="N82" s="168"/>
      <c r="O82" s="167">
        <v>0</v>
      </c>
      <c r="P82" s="167">
        <v>625000</v>
      </c>
      <c r="Q82" s="167">
        <v>625000</v>
      </c>
      <c r="R82" s="167">
        <v>1250000</v>
      </c>
      <c r="S82" s="167">
        <f t="shared" si="1"/>
        <v>2500000</v>
      </c>
      <c r="T82" s="167">
        <v>0</v>
      </c>
      <c r="U82" s="167">
        <v>0</v>
      </c>
      <c r="V82" s="186"/>
      <c r="W82" s="166" t="s">
        <v>492</v>
      </c>
      <c r="X82" s="165"/>
      <c r="Y82" s="165"/>
    </row>
    <row r="83" spans="1:25" ht="30">
      <c r="A83" s="166" t="s">
        <v>845</v>
      </c>
      <c r="B83" s="168">
        <v>2026</v>
      </c>
      <c r="C83" s="168"/>
      <c r="D83" s="166" t="s">
        <v>74</v>
      </c>
      <c r="E83" s="183"/>
      <c r="F83" s="166"/>
      <c r="G83" s="166" t="s">
        <v>356</v>
      </c>
      <c r="H83" s="168" t="s">
        <v>487</v>
      </c>
      <c r="I83" s="168" t="s">
        <v>603</v>
      </c>
      <c r="J83" s="166" t="s">
        <v>604</v>
      </c>
      <c r="K83" s="185"/>
      <c r="L83" s="166" t="s">
        <v>505</v>
      </c>
      <c r="M83" s="168">
        <v>48</v>
      </c>
      <c r="N83" s="168"/>
      <c r="O83" s="167">
        <v>0</v>
      </c>
      <c r="P83" s="167">
        <v>400000</v>
      </c>
      <c r="Q83" s="167">
        <v>400000</v>
      </c>
      <c r="R83" s="167">
        <v>800000</v>
      </c>
      <c r="S83" s="167">
        <f t="shared" si="1"/>
        <v>1600000</v>
      </c>
      <c r="T83" s="167">
        <v>0</v>
      </c>
      <c r="U83" s="167">
        <v>0</v>
      </c>
      <c r="V83" s="186"/>
      <c r="W83" s="166" t="s">
        <v>492</v>
      </c>
      <c r="X83" s="165"/>
      <c r="Y83" s="165"/>
    </row>
    <row r="84" spans="1:25" ht="30">
      <c r="A84" s="166" t="s">
        <v>846</v>
      </c>
      <c r="B84" s="165">
        <v>2025</v>
      </c>
      <c r="C84" s="168"/>
      <c r="D84" s="166" t="s">
        <v>74</v>
      </c>
      <c r="E84" s="183"/>
      <c r="F84" s="166"/>
      <c r="G84" s="166" t="s">
        <v>356</v>
      </c>
      <c r="H84" s="166" t="s">
        <v>487</v>
      </c>
      <c r="I84" s="166" t="s">
        <v>605</v>
      </c>
      <c r="J84" s="166" t="s">
        <v>606</v>
      </c>
      <c r="K84" s="185"/>
      <c r="L84" s="166" t="s">
        <v>498</v>
      </c>
      <c r="M84" s="165">
        <v>24</v>
      </c>
      <c r="N84" s="166" t="s">
        <v>491</v>
      </c>
      <c r="O84" s="167">
        <v>450000</v>
      </c>
      <c r="P84" s="167">
        <v>450000</v>
      </c>
      <c r="Q84" s="167">
        <v>0</v>
      </c>
      <c r="R84" s="169">
        <v>0</v>
      </c>
      <c r="S84" s="167">
        <f t="shared" si="1"/>
        <v>900000</v>
      </c>
      <c r="T84" s="167">
        <v>0</v>
      </c>
      <c r="U84" s="167">
        <v>0</v>
      </c>
      <c r="V84" s="186"/>
      <c r="W84" s="166" t="s">
        <v>495</v>
      </c>
      <c r="X84" s="165"/>
      <c r="Y84" s="165"/>
    </row>
    <row r="85" spans="1:25" ht="30">
      <c r="A85" s="166" t="s">
        <v>847</v>
      </c>
      <c r="B85" s="165">
        <v>2025</v>
      </c>
      <c r="C85" s="168"/>
      <c r="D85" s="166" t="s">
        <v>74</v>
      </c>
      <c r="E85" s="183"/>
      <c r="F85" s="166"/>
      <c r="G85" s="166" t="s">
        <v>356</v>
      </c>
      <c r="H85" s="166" t="s">
        <v>487</v>
      </c>
      <c r="I85" s="166" t="s">
        <v>569</v>
      </c>
      <c r="J85" s="166" t="s">
        <v>607</v>
      </c>
      <c r="K85" s="185"/>
      <c r="L85" s="166" t="s">
        <v>498</v>
      </c>
      <c r="M85" s="165">
        <v>36</v>
      </c>
      <c r="N85" s="166" t="s">
        <v>491</v>
      </c>
      <c r="O85" s="167">
        <v>3478000</v>
      </c>
      <c r="P85" s="167">
        <v>3478000</v>
      </c>
      <c r="Q85" s="167">
        <v>3478000</v>
      </c>
      <c r="R85" s="169">
        <v>0</v>
      </c>
      <c r="S85" s="167">
        <f t="shared" si="1"/>
        <v>10434000</v>
      </c>
      <c r="T85" s="167">
        <v>0</v>
      </c>
      <c r="U85" s="167">
        <v>0</v>
      </c>
      <c r="V85" s="186"/>
      <c r="W85" s="166" t="s">
        <v>495</v>
      </c>
      <c r="X85" s="165"/>
      <c r="Y85" s="165"/>
    </row>
    <row r="86" spans="1:25" ht="30">
      <c r="A86" s="166" t="s">
        <v>848</v>
      </c>
      <c r="B86" s="165">
        <v>2025</v>
      </c>
      <c r="C86" s="168"/>
      <c r="D86" s="166" t="s">
        <v>74</v>
      </c>
      <c r="E86" s="183"/>
      <c r="F86" s="166"/>
      <c r="G86" s="166" t="s">
        <v>356</v>
      </c>
      <c r="H86" s="166" t="s">
        <v>487</v>
      </c>
      <c r="I86" s="166" t="s">
        <v>508</v>
      </c>
      <c r="J86" s="166" t="s">
        <v>608</v>
      </c>
      <c r="K86" s="185"/>
      <c r="L86" s="166" t="s">
        <v>609</v>
      </c>
      <c r="M86" s="165">
        <v>24</v>
      </c>
      <c r="N86" s="166" t="s">
        <v>491</v>
      </c>
      <c r="O86" s="167">
        <v>75000</v>
      </c>
      <c r="P86" s="167">
        <v>90000</v>
      </c>
      <c r="Q86" s="167">
        <v>100000</v>
      </c>
      <c r="R86" s="167">
        <v>110000</v>
      </c>
      <c r="S86" s="167">
        <f t="shared" si="1"/>
        <v>375000</v>
      </c>
      <c r="T86" s="167">
        <v>0</v>
      </c>
      <c r="U86" s="167">
        <v>0</v>
      </c>
      <c r="V86" s="186"/>
      <c r="W86" s="166" t="s">
        <v>495</v>
      </c>
      <c r="X86" s="165"/>
      <c r="Y86" s="165"/>
    </row>
    <row r="87" spans="1:25" ht="15">
      <c r="A87" s="166" t="s">
        <v>849</v>
      </c>
      <c r="B87" s="165">
        <v>2025</v>
      </c>
      <c r="C87" s="168"/>
      <c r="D87" s="166" t="s">
        <v>74</v>
      </c>
      <c r="E87" s="183"/>
      <c r="F87" s="166"/>
      <c r="G87" s="166" t="s">
        <v>356</v>
      </c>
      <c r="H87" s="166" t="s">
        <v>487</v>
      </c>
      <c r="I87" s="166" t="s">
        <v>508</v>
      </c>
      <c r="J87" s="166" t="s">
        <v>610</v>
      </c>
      <c r="K87" s="185"/>
      <c r="L87" s="166" t="s">
        <v>609</v>
      </c>
      <c r="M87" s="165">
        <v>36</v>
      </c>
      <c r="N87" s="166" t="s">
        <v>491</v>
      </c>
      <c r="O87" s="167">
        <v>500000</v>
      </c>
      <c r="P87" s="167">
        <v>500000</v>
      </c>
      <c r="Q87" s="167">
        <v>500000</v>
      </c>
      <c r="R87" s="169">
        <v>0</v>
      </c>
      <c r="S87" s="167">
        <f t="shared" si="1"/>
        <v>1500000</v>
      </c>
      <c r="T87" s="167">
        <v>0</v>
      </c>
      <c r="U87" s="167">
        <v>0</v>
      </c>
      <c r="V87" s="186"/>
      <c r="W87" s="166" t="s">
        <v>611</v>
      </c>
      <c r="X87" s="165"/>
      <c r="Y87" s="165"/>
    </row>
    <row r="88" spans="1:25" ht="15">
      <c r="A88" s="166" t="s">
        <v>850</v>
      </c>
      <c r="B88" s="165">
        <v>2025</v>
      </c>
      <c r="C88" s="168"/>
      <c r="D88" s="166" t="s">
        <v>74</v>
      </c>
      <c r="E88" s="183"/>
      <c r="F88" s="166"/>
      <c r="G88" s="166" t="s">
        <v>356</v>
      </c>
      <c r="H88" s="166" t="s">
        <v>487</v>
      </c>
      <c r="I88" s="166" t="s">
        <v>552</v>
      </c>
      <c r="J88" s="166" t="s">
        <v>612</v>
      </c>
      <c r="K88" s="185"/>
      <c r="L88" s="166" t="s">
        <v>609</v>
      </c>
      <c r="M88" s="165">
        <v>36</v>
      </c>
      <c r="N88" s="166" t="s">
        <v>491</v>
      </c>
      <c r="O88" s="167">
        <v>262000</v>
      </c>
      <c r="P88" s="167">
        <v>262000</v>
      </c>
      <c r="Q88" s="167">
        <v>262000</v>
      </c>
      <c r="R88" s="169">
        <v>0</v>
      </c>
      <c r="S88" s="167">
        <f t="shared" si="1"/>
        <v>786000</v>
      </c>
      <c r="T88" s="167">
        <v>0</v>
      </c>
      <c r="U88" s="167">
        <v>0</v>
      </c>
      <c r="V88" s="186"/>
      <c r="W88" s="166" t="s">
        <v>495</v>
      </c>
      <c r="X88" s="165"/>
      <c r="Y88" s="165"/>
    </row>
    <row r="89" spans="1:25" ht="15">
      <c r="A89" s="166" t="s">
        <v>851</v>
      </c>
      <c r="B89" s="165">
        <v>2025</v>
      </c>
      <c r="C89" s="168"/>
      <c r="D89" s="166" t="s">
        <v>74</v>
      </c>
      <c r="E89" s="183"/>
      <c r="F89" s="166"/>
      <c r="G89" s="166" t="s">
        <v>356</v>
      </c>
      <c r="H89" s="166" t="s">
        <v>487</v>
      </c>
      <c r="I89" s="166" t="s">
        <v>605</v>
      </c>
      <c r="J89" s="166" t="s">
        <v>613</v>
      </c>
      <c r="K89" s="185"/>
      <c r="L89" s="166" t="s">
        <v>609</v>
      </c>
      <c r="M89" s="165">
        <v>36</v>
      </c>
      <c r="N89" s="166" t="s">
        <v>491</v>
      </c>
      <c r="O89" s="167">
        <v>500000</v>
      </c>
      <c r="P89" s="167">
        <v>500000</v>
      </c>
      <c r="Q89" s="167">
        <v>500000</v>
      </c>
      <c r="R89" s="167">
        <v>0</v>
      </c>
      <c r="S89" s="167">
        <f t="shared" si="1"/>
        <v>1500000</v>
      </c>
      <c r="T89" s="167">
        <v>0</v>
      </c>
      <c r="U89" s="167">
        <v>0</v>
      </c>
      <c r="V89" s="186"/>
      <c r="W89" s="166" t="s">
        <v>495</v>
      </c>
      <c r="X89" s="165"/>
      <c r="Y89" s="165"/>
    </row>
    <row r="90" spans="1:25" ht="15">
      <c r="A90" s="166" t="s">
        <v>852</v>
      </c>
      <c r="B90" s="165">
        <v>2025</v>
      </c>
      <c r="C90" s="168"/>
      <c r="D90" s="166" t="s">
        <v>74</v>
      </c>
      <c r="E90" s="183"/>
      <c r="F90" s="166"/>
      <c r="G90" s="166" t="s">
        <v>356</v>
      </c>
      <c r="H90" s="166" t="s">
        <v>487</v>
      </c>
      <c r="I90" s="166" t="s">
        <v>508</v>
      </c>
      <c r="J90" s="166" t="s">
        <v>614</v>
      </c>
      <c r="K90" s="185"/>
      <c r="L90" s="166" t="s">
        <v>609</v>
      </c>
      <c r="M90" s="165">
        <v>48</v>
      </c>
      <c r="N90" s="166" t="s">
        <v>491</v>
      </c>
      <c r="O90" s="167">
        <v>1500000</v>
      </c>
      <c r="P90" s="167">
        <v>1500000</v>
      </c>
      <c r="Q90" s="167">
        <v>1500000</v>
      </c>
      <c r="R90" s="167">
        <v>1500000</v>
      </c>
      <c r="S90" s="167">
        <f t="shared" si="1"/>
        <v>6000000</v>
      </c>
      <c r="T90" s="167">
        <v>0</v>
      </c>
      <c r="U90" s="167">
        <v>0</v>
      </c>
      <c r="V90" s="186"/>
      <c r="W90" s="166" t="s">
        <v>495</v>
      </c>
      <c r="X90" s="165"/>
      <c r="Y90" s="165"/>
    </row>
    <row r="91" spans="1:25" ht="30">
      <c r="A91" s="166" t="s">
        <v>853</v>
      </c>
      <c r="B91" s="165">
        <v>2025</v>
      </c>
      <c r="C91" s="168"/>
      <c r="D91" s="166" t="s">
        <v>74</v>
      </c>
      <c r="E91" s="183"/>
      <c r="F91" s="166"/>
      <c r="G91" s="166" t="s">
        <v>356</v>
      </c>
      <c r="H91" s="166" t="s">
        <v>487</v>
      </c>
      <c r="I91" s="166" t="s">
        <v>508</v>
      </c>
      <c r="J91" s="166" t="s">
        <v>615</v>
      </c>
      <c r="K91" s="185"/>
      <c r="L91" s="166" t="s">
        <v>616</v>
      </c>
      <c r="M91" s="165">
        <v>24</v>
      </c>
      <c r="N91" s="166" t="s">
        <v>491</v>
      </c>
      <c r="O91" s="167">
        <v>200000</v>
      </c>
      <c r="P91" s="167">
        <v>200000</v>
      </c>
      <c r="Q91" s="167">
        <v>200000</v>
      </c>
      <c r="R91" s="167">
        <v>200000</v>
      </c>
      <c r="S91" s="167">
        <f t="shared" si="1"/>
        <v>800000</v>
      </c>
      <c r="T91" s="167">
        <v>0</v>
      </c>
      <c r="U91" s="167">
        <v>0</v>
      </c>
      <c r="V91" s="186"/>
      <c r="W91" s="166" t="s">
        <v>495</v>
      </c>
      <c r="X91" s="165"/>
      <c r="Y91" s="165"/>
    </row>
    <row r="92" spans="1:25" ht="30">
      <c r="A92" s="166" t="s">
        <v>854</v>
      </c>
      <c r="B92" s="165">
        <v>2025</v>
      </c>
      <c r="C92" s="168"/>
      <c r="D92" s="166" t="s">
        <v>74</v>
      </c>
      <c r="E92" s="183"/>
      <c r="F92" s="166"/>
      <c r="G92" s="166" t="s">
        <v>356</v>
      </c>
      <c r="H92" s="166" t="s">
        <v>487</v>
      </c>
      <c r="I92" s="166" t="s">
        <v>547</v>
      </c>
      <c r="J92" s="166" t="s">
        <v>617</v>
      </c>
      <c r="K92" s="185"/>
      <c r="L92" s="166" t="s">
        <v>616</v>
      </c>
      <c r="M92" s="165">
        <v>36</v>
      </c>
      <c r="N92" s="166" t="s">
        <v>491</v>
      </c>
      <c r="O92" s="167">
        <v>483833.65</v>
      </c>
      <c r="P92" s="167">
        <v>725750</v>
      </c>
      <c r="Q92" s="167">
        <v>725750</v>
      </c>
      <c r="R92" s="167">
        <v>967667.31</v>
      </c>
      <c r="S92" s="167">
        <f t="shared" si="1"/>
        <v>2903000.96</v>
      </c>
      <c r="T92" s="167">
        <v>0</v>
      </c>
      <c r="U92" s="167">
        <v>0</v>
      </c>
      <c r="V92" s="186"/>
      <c r="W92" s="166" t="s">
        <v>492</v>
      </c>
      <c r="X92" s="165"/>
      <c r="Y92" s="165"/>
    </row>
    <row r="93" spans="1:25" ht="45">
      <c r="A93" s="166" t="s">
        <v>855</v>
      </c>
      <c r="B93" s="165">
        <v>2025</v>
      </c>
      <c r="C93" s="168"/>
      <c r="D93" s="166" t="s">
        <v>74</v>
      </c>
      <c r="E93" s="183"/>
      <c r="F93" s="166"/>
      <c r="G93" s="166" t="s">
        <v>356</v>
      </c>
      <c r="H93" s="166" t="s">
        <v>487</v>
      </c>
      <c r="I93" s="166"/>
      <c r="J93" s="166" t="s">
        <v>618</v>
      </c>
      <c r="K93" s="185"/>
      <c r="L93" s="166" t="s">
        <v>616</v>
      </c>
      <c r="M93" s="165">
        <v>48</v>
      </c>
      <c r="N93" s="166"/>
      <c r="O93" s="167">
        <v>1400130.7999999998</v>
      </c>
      <c r="P93" s="167">
        <v>1004793.49</v>
      </c>
      <c r="Q93" s="167">
        <v>457092.14</v>
      </c>
      <c r="R93" s="167">
        <v>152364.04</v>
      </c>
      <c r="S93" s="167">
        <f t="shared" si="1"/>
        <v>3014380.47</v>
      </c>
      <c r="T93" s="167">
        <v>0</v>
      </c>
      <c r="U93" s="167">
        <v>0</v>
      </c>
      <c r="V93" s="186"/>
      <c r="W93" s="166" t="s">
        <v>492</v>
      </c>
      <c r="X93" s="165"/>
      <c r="Y93" s="165"/>
    </row>
    <row r="94" spans="1:25" ht="30">
      <c r="A94" s="166" t="s">
        <v>856</v>
      </c>
      <c r="B94" s="165">
        <v>2025</v>
      </c>
      <c r="C94" s="168"/>
      <c r="D94" s="166" t="s">
        <v>74</v>
      </c>
      <c r="E94" s="183"/>
      <c r="F94" s="166"/>
      <c r="G94" s="166" t="s">
        <v>356</v>
      </c>
      <c r="H94" s="166" t="s">
        <v>487</v>
      </c>
      <c r="I94" s="166" t="s">
        <v>619</v>
      </c>
      <c r="J94" s="166" t="s">
        <v>620</v>
      </c>
      <c r="K94" s="185"/>
      <c r="L94" s="166" t="s">
        <v>621</v>
      </c>
      <c r="M94" s="165">
        <v>12</v>
      </c>
      <c r="N94" s="166" t="s">
        <v>491</v>
      </c>
      <c r="O94" s="167">
        <v>125000</v>
      </c>
      <c r="P94" s="167">
        <v>125000</v>
      </c>
      <c r="Q94" s="167">
        <v>0</v>
      </c>
      <c r="R94" s="167">
        <v>0</v>
      </c>
      <c r="S94" s="167">
        <f t="shared" si="1"/>
        <v>250000</v>
      </c>
      <c r="T94" s="167">
        <v>0</v>
      </c>
      <c r="U94" s="167">
        <v>0</v>
      </c>
      <c r="V94" s="186"/>
      <c r="W94" s="166" t="s">
        <v>499</v>
      </c>
      <c r="X94" s="165"/>
      <c r="Y94" s="165"/>
    </row>
    <row r="95" spans="1:25" ht="30">
      <c r="A95" s="166" t="s">
        <v>857</v>
      </c>
      <c r="B95" s="166">
        <v>2025</v>
      </c>
      <c r="C95" s="166"/>
      <c r="D95" s="166" t="s">
        <v>74</v>
      </c>
      <c r="E95" s="183"/>
      <c r="F95" s="166"/>
      <c r="G95" s="166" t="s">
        <v>356</v>
      </c>
      <c r="H95" s="166" t="s">
        <v>622</v>
      </c>
      <c r="I95" s="166" t="s">
        <v>623</v>
      </c>
      <c r="J95" s="166" t="s">
        <v>624</v>
      </c>
      <c r="K95" s="185"/>
      <c r="L95" s="166" t="s">
        <v>625</v>
      </c>
      <c r="M95" s="166">
        <v>36</v>
      </c>
      <c r="N95" s="166" t="s">
        <v>626</v>
      </c>
      <c r="O95" s="187">
        <v>7198000</v>
      </c>
      <c r="P95" s="187">
        <v>7198000</v>
      </c>
      <c r="Q95" s="187">
        <v>7198000</v>
      </c>
      <c r="R95" s="167">
        <v>0</v>
      </c>
      <c r="S95" s="167">
        <f t="shared" si="1"/>
        <v>21594000</v>
      </c>
      <c r="T95" s="167">
        <v>0</v>
      </c>
      <c r="U95" s="167">
        <v>0</v>
      </c>
      <c r="V95" s="166"/>
      <c r="W95" s="166" t="s">
        <v>495</v>
      </c>
      <c r="X95" s="166"/>
      <c r="Y95" s="168"/>
    </row>
    <row r="96" spans="1:25" ht="30">
      <c r="A96" s="166" t="s">
        <v>858</v>
      </c>
      <c r="B96" s="166">
        <v>2025</v>
      </c>
      <c r="C96" s="166" t="s">
        <v>627</v>
      </c>
      <c r="D96" s="166" t="s">
        <v>74</v>
      </c>
      <c r="E96" s="183"/>
      <c r="F96" s="166"/>
      <c r="G96" s="166" t="s">
        <v>356</v>
      </c>
      <c r="H96" s="166" t="s">
        <v>622</v>
      </c>
      <c r="I96" s="166" t="s">
        <v>628</v>
      </c>
      <c r="J96" s="166" t="s">
        <v>629</v>
      </c>
      <c r="K96" s="185"/>
      <c r="L96" s="166" t="s">
        <v>625</v>
      </c>
      <c r="M96" s="166"/>
      <c r="N96" s="166" t="s">
        <v>626</v>
      </c>
      <c r="O96" s="187">
        <v>256200</v>
      </c>
      <c r="P96" s="167">
        <v>0</v>
      </c>
      <c r="Q96" s="167">
        <v>0</v>
      </c>
      <c r="R96" s="167">
        <v>0</v>
      </c>
      <c r="S96" s="167">
        <f t="shared" si="1"/>
        <v>256200</v>
      </c>
      <c r="T96" s="167">
        <v>0</v>
      </c>
      <c r="U96" s="167">
        <v>0</v>
      </c>
      <c r="V96" s="166"/>
      <c r="W96" s="166" t="s">
        <v>495</v>
      </c>
      <c r="X96" s="166"/>
      <c r="Y96" s="168"/>
    </row>
    <row r="97" spans="1:25" ht="45">
      <c r="A97" s="166" t="s">
        <v>859</v>
      </c>
      <c r="B97" s="166">
        <v>2025</v>
      </c>
      <c r="C97" s="166"/>
      <c r="D97" s="166" t="s">
        <v>74</v>
      </c>
      <c r="E97" s="183"/>
      <c r="F97" s="166"/>
      <c r="G97" s="166" t="s">
        <v>356</v>
      </c>
      <c r="H97" s="166" t="s">
        <v>622</v>
      </c>
      <c r="I97" s="166" t="s">
        <v>630</v>
      </c>
      <c r="J97" s="166" t="s">
        <v>631</v>
      </c>
      <c r="K97" s="185"/>
      <c r="L97" s="166" t="s">
        <v>625</v>
      </c>
      <c r="M97" s="166">
        <v>36</v>
      </c>
      <c r="N97" s="166" t="s">
        <v>626</v>
      </c>
      <c r="O97" s="167">
        <v>0</v>
      </c>
      <c r="P97" s="187">
        <v>1800000</v>
      </c>
      <c r="Q97" s="187">
        <v>1800000</v>
      </c>
      <c r="R97" s="187">
        <v>1800000</v>
      </c>
      <c r="S97" s="167">
        <f t="shared" si="1"/>
        <v>5400000</v>
      </c>
      <c r="T97" s="167">
        <v>0</v>
      </c>
      <c r="U97" s="167">
        <v>0</v>
      </c>
      <c r="V97" s="166"/>
      <c r="W97" s="166" t="s">
        <v>495</v>
      </c>
      <c r="X97" s="166"/>
      <c r="Y97" s="168"/>
    </row>
    <row r="98" spans="1:25" ht="30">
      <c r="A98" s="166" t="s">
        <v>860</v>
      </c>
      <c r="B98" s="166">
        <v>2025</v>
      </c>
      <c r="C98" s="166" t="s">
        <v>632</v>
      </c>
      <c r="D98" s="166" t="s">
        <v>74</v>
      </c>
      <c r="E98" s="183"/>
      <c r="F98" s="166"/>
      <c r="G98" s="166" t="s">
        <v>356</v>
      </c>
      <c r="H98" s="166" t="s">
        <v>622</v>
      </c>
      <c r="I98" s="166" t="s">
        <v>633</v>
      </c>
      <c r="J98" s="166" t="s">
        <v>634</v>
      </c>
      <c r="K98" s="185"/>
      <c r="L98" s="166" t="s">
        <v>625</v>
      </c>
      <c r="M98" s="166"/>
      <c r="N98" s="166" t="s">
        <v>626</v>
      </c>
      <c r="O98" s="187">
        <v>267966.68040000001</v>
      </c>
      <c r="P98" s="167">
        <v>0</v>
      </c>
      <c r="Q98" s="167">
        <v>0</v>
      </c>
      <c r="R98" s="167">
        <v>0</v>
      </c>
      <c r="S98" s="167">
        <f t="shared" si="1"/>
        <v>267966.68040000001</v>
      </c>
      <c r="T98" s="167">
        <v>0</v>
      </c>
      <c r="U98" s="167">
        <v>0</v>
      </c>
      <c r="V98" s="166"/>
      <c r="W98" s="166" t="s">
        <v>495</v>
      </c>
      <c r="X98" s="166"/>
      <c r="Y98" s="168"/>
    </row>
    <row r="99" spans="1:25" ht="45">
      <c r="A99" s="166" t="s">
        <v>861</v>
      </c>
      <c r="B99" s="166">
        <v>2025</v>
      </c>
      <c r="C99" s="166" t="s">
        <v>635</v>
      </c>
      <c r="D99" s="166" t="s">
        <v>74</v>
      </c>
      <c r="E99" s="183"/>
      <c r="F99" s="166"/>
      <c r="G99" s="166" t="s">
        <v>356</v>
      </c>
      <c r="H99" s="166" t="s">
        <v>622</v>
      </c>
      <c r="I99" s="166" t="s">
        <v>636</v>
      </c>
      <c r="J99" s="166" t="s">
        <v>637</v>
      </c>
      <c r="K99" s="185"/>
      <c r="L99" s="166" t="s">
        <v>625</v>
      </c>
      <c r="M99" s="166"/>
      <c r="N99" s="166" t="s">
        <v>626</v>
      </c>
      <c r="O99" s="187">
        <v>357460</v>
      </c>
      <c r="P99" s="187">
        <v>114375</v>
      </c>
      <c r="Q99" s="167">
        <v>0</v>
      </c>
      <c r="R99" s="167">
        <v>0</v>
      </c>
      <c r="S99" s="167">
        <f t="shared" si="1"/>
        <v>471835</v>
      </c>
      <c r="T99" s="167">
        <v>0</v>
      </c>
      <c r="U99" s="167">
        <v>0</v>
      </c>
      <c r="V99" s="166"/>
      <c r="W99" s="166" t="s">
        <v>495</v>
      </c>
      <c r="X99" s="166"/>
      <c r="Y99" s="168"/>
    </row>
    <row r="100" spans="1:25" ht="45">
      <c r="A100" s="166" t="s">
        <v>862</v>
      </c>
      <c r="B100" s="166">
        <v>2025</v>
      </c>
      <c r="C100" s="166" t="s">
        <v>638</v>
      </c>
      <c r="D100" s="166" t="s">
        <v>74</v>
      </c>
      <c r="E100" s="183"/>
      <c r="F100" s="166"/>
      <c r="G100" s="166" t="s">
        <v>356</v>
      </c>
      <c r="H100" s="166" t="s">
        <v>622</v>
      </c>
      <c r="I100" s="166" t="s">
        <v>639</v>
      </c>
      <c r="J100" s="166" t="s">
        <v>640</v>
      </c>
      <c r="K100" s="185"/>
      <c r="L100" s="166" t="s">
        <v>625</v>
      </c>
      <c r="M100" s="166"/>
      <c r="N100" s="166" t="s">
        <v>626</v>
      </c>
      <c r="O100" s="187">
        <v>539732.36</v>
      </c>
      <c r="P100" s="187">
        <v>228867.64</v>
      </c>
      <c r="Q100" s="167">
        <v>0</v>
      </c>
      <c r="R100" s="167">
        <v>0</v>
      </c>
      <c r="S100" s="167">
        <f t="shared" si="1"/>
        <v>768600</v>
      </c>
      <c r="T100" s="167">
        <v>0</v>
      </c>
      <c r="U100" s="167">
        <v>0</v>
      </c>
      <c r="V100" s="166"/>
      <c r="W100" s="166" t="s">
        <v>495</v>
      </c>
      <c r="X100" s="166"/>
      <c r="Y100" s="168"/>
    </row>
    <row r="101" spans="1:25" ht="30">
      <c r="A101" s="166" t="s">
        <v>863</v>
      </c>
      <c r="B101" s="166">
        <v>2025</v>
      </c>
      <c r="C101" s="166" t="s">
        <v>641</v>
      </c>
      <c r="D101" s="166" t="s">
        <v>74</v>
      </c>
      <c r="E101" s="183"/>
      <c r="F101" s="166"/>
      <c r="G101" s="166" t="s">
        <v>356</v>
      </c>
      <c r="H101" s="166" t="s">
        <v>622</v>
      </c>
      <c r="I101" s="166" t="s">
        <v>642</v>
      </c>
      <c r="J101" s="166" t="s">
        <v>643</v>
      </c>
      <c r="K101" s="185"/>
      <c r="L101" s="166" t="s">
        <v>625</v>
      </c>
      <c r="M101" s="166"/>
      <c r="N101" s="166" t="s">
        <v>626</v>
      </c>
      <c r="O101" s="187">
        <v>383160</v>
      </c>
      <c r="P101" s="167">
        <v>0</v>
      </c>
      <c r="Q101" s="167">
        <v>0</v>
      </c>
      <c r="R101" s="167">
        <v>0</v>
      </c>
      <c r="S101" s="167">
        <f t="shared" si="1"/>
        <v>383160</v>
      </c>
      <c r="T101" s="167">
        <v>0</v>
      </c>
      <c r="U101" s="167">
        <v>0</v>
      </c>
      <c r="V101" s="166"/>
      <c r="W101" s="166" t="s">
        <v>495</v>
      </c>
      <c r="X101" s="166"/>
      <c r="Y101" s="168"/>
    </row>
    <row r="102" spans="1:25" ht="30">
      <c r="A102" s="166" t="s">
        <v>864</v>
      </c>
      <c r="B102" s="166">
        <v>2025</v>
      </c>
      <c r="C102" s="166"/>
      <c r="D102" s="166" t="s">
        <v>74</v>
      </c>
      <c r="E102" s="183"/>
      <c r="F102" s="166"/>
      <c r="G102" s="166" t="s">
        <v>356</v>
      </c>
      <c r="H102" s="166" t="s">
        <v>622</v>
      </c>
      <c r="I102" s="166" t="s">
        <v>630</v>
      </c>
      <c r="J102" s="166" t="s">
        <v>644</v>
      </c>
      <c r="K102" s="185"/>
      <c r="L102" s="166" t="s">
        <v>625</v>
      </c>
      <c r="M102" s="166"/>
      <c r="N102" s="166" t="s">
        <v>626</v>
      </c>
      <c r="O102" s="187">
        <v>366366</v>
      </c>
      <c r="P102" s="187">
        <v>366366</v>
      </c>
      <c r="Q102" s="187">
        <v>366366</v>
      </c>
      <c r="R102" s="167">
        <v>0</v>
      </c>
      <c r="S102" s="167">
        <f t="shared" si="1"/>
        <v>1099098</v>
      </c>
      <c r="T102" s="167">
        <v>0</v>
      </c>
      <c r="U102" s="167">
        <v>0</v>
      </c>
      <c r="V102" s="166"/>
      <c r="W102" s="166" t="s">
        <v>495</v>
      </c>
      <c r="X102" s="166"/>
      <c r="Y102" s="168"/>
    </row>
    <row r="103" spans="1:25" ht="30">
      <c r="A103" s="166" t="s">
        <v>865</v>
      </c>
      <c r="B103" s="166">
        <v>2025</v>
      </c>
      <c r="C103" s="166" t="s">
        <v>645</v>
      </c>
      <c r="D103" s="166" t="s">
        <v>74</v>
      </c>
      <c r="E103" s="183"/>
      <c r="F103" s="166"/>
      <c r="G103" s="166" t="s">
        <v>356</v>
      </c>
      <c r="H103" s="166" t="s">
        <v>622</v>
      </c>
      <c r="I103" s="166" t="s">
        <v>646</v>
      </c>
      <c r="J103" s="166" t="s">
        <v>647</v>
      </c>
      <c r="K103" s="185"/>
      <c r="L103" s="166" t="s">
        <v>625</v>
      </c>
      <c r="M103" s="166"/>
      <c r="N103" s="166" t="s">
        <v>626</v>
      </c>
      <c r="O103" s="187">
        <v>742905.7</v>
      </c>
      <c r="P103" s="167">
        <v>0</v>
      </c>
      <c r="Q103" s="167">
        <v>0</v>
      </c>
      <c r="R103" s="167">
        <v>0</v>
      </c>
      <c r="S103" s="167">
        <f t="shared" si="1"/>
        <v>742905.7</v>
      </c>
      <c r="T103" s="167">
        <v>0</v>
      </c>
      <c r="U103" s="167">
        <v>0</v>
      </c>
      <c r="V103" s="166"/>
      <c r="W103" s="166" t="s">
        <v>492</v>
      </c>
      <c r="X103" s="166"/>
      <c r="Y103" s="168"/>
    </row>
    <row r="104" spans="1:25" ht="30">
      <c r="A104" s="166" t="s">
        <v>866</v>
      </c>
      <c r="B104" s="166">
        <v>2025</v>
      </c>
      <c r="C104" s="166" t="s">
        <v>648</v>
      </c>
      <c r="D104" s="166" t="s">
        <v>74</v>
      </c>
      <c r="E104" s="183"/>
      <c r="F104" s="166"/>
      <c r="G104" s="166" t="s">
        <v>356</v>
      </c>
      <c r="H104" s="166" t="s">
        <v>622</v>
      </c>
      <c r="I104" s="166" t="s">
        <v>646</v>
      </c>
      <c r="J104" s="166" t="s">
        <v>649</v>
      </c>
      <c r="K104" s="185"/>
      <c r="L104" s="166" t="s">
        <v>625</v>
      </c>
      <c r="M104" s="166"/>
      <c r="N104" s="166" t="s">
        <v>626</v>
      </c>
      <c r="O104" s="187">
        <v>784659.34</v>
      </c>
      <c r="P104" s="167">
        <v>0</v>
      </c>
      <c r="Q104" s="167">
        <v>0</v>
      </c>
      <c r="R104" s="167">
        <v>0</v>
      </c>
      <c r="S104" s="167">
        <f t="shared" si="1"/>
        <v>784659.34</v>
      </c>
      <c r="T104" s="167">
        <v>0</v>
      </c>
      <c r="U104" s="167">
        <v>0</v>
      </c>
      <c r="V104" s="166"/>
      <c r="W104" s="166" t="s">
        <v>492</v>
      </c>
      <c r="X104" s="166"/>
      <c r="Y104" s="168"/>
    </row>
    <row r="105" spans="1:25" ht="30">
      <c r="A105" s="166" t="s">
        <v>867</v>
      </c>
      <c r="B105" s="166">
        <v>2025</v>
      </c>
      <c r="C105" s="166" t="s">
        <v>650</v>
      </c>
      <c r="D105" s="166" t="s">
        <v>74</v>
      </c>
      <c r="E105" s="183"/>
      <c r="F105" s="166"/>
      <c r="G105" s="166" t="s">
        <v>356</v>
      </c>
      <c r="H105" s="166" t="s">
        <v>622</v>
      </c>
      <c r="I105" s="166" t="s">
        <v>636</v>
      </c>
      <c r="J105" s="166" t="s">
        <v>651</v>
      </c>
      <c r="K105" s="185"/>
      <c r="L105" s="166" t="s">
        <v>625</v>
      </c>
      <c r="M105" s="166"/>
      <c r="N105" s="166" t="s">
        <v>626</v>
      </c>
      <c r="O105" s="187">
        <v>562223.99</v>
      </c>
      <c r="P105" s="167">
        <v>0</v>
      </c>
      <c r="Q105" s="167">
        <v>0</v>
      </c>
      <c r="R105" s="167">
        <v>0</v>
      </c>
      <c r="S105" s="167">
        <f t="shared" si="1"/>
        <v>562223.99</v>
      </c>
      <c r="T105" s="167">
        <v>0</v>
      </c>
      <c r="U105" s="167">
        <v>0</v>
      </c>
      <c r="V105" s="166"/>
      <c r="W105" s="166" t="s">
        <v>492</v>
      </c>
      <c r="X105" s="166"/>
      <c r="Y105" s="168"/>
    </row>
    <row r="106" spans="1:25" ht="30">
      <c r="A106" s="166" t="s">
        <v>868</v>
      </c>
      <c r="B106" s="166">
        <v>2025</v>
      </c>
      <c r="C106" s="166"/>
      <c r="D106" s="166" t="s">
        <v>74</v>
      </c>
      <c r="E106" s="183"/>
      <c r="F106" s="166"/>
      <c r="G106" s="166" t="s">
        <v>356</v>
      </c>
      <c r="H106" s="166" t="s">
        <v>622</v>
      </c>
      <c r="I106" s="166" t="s">
        <v>630</v>
      </c>
      <c r="J106" s="166" t="s">
        <v>652</v>
      </c>
      <c r="K106" s="185"/>
      <c r="L106" s="166" t="s">
        <v>625</v>
      </c>
      <c r="M106" s="166"/>
      <c r="N106" s="166" t="s">
        <v>626</v>
      </c>
      <c r="O106" s="187">
        <v>297872.92</v>
      </c>
      <c r="P106" s="187">
        <v>297872.92</v>
      </c>
      <c r="Q106" s="187">
        <v>297872.92</v>
      </c>
      <c r="R106" s="167">
        <v>0</v>
      </c>
      <c r="S106" s="167">
        <f t="shared" si="1"/>
        <v>893618.76</v>
      </c>
      <c r="T106" s="167">
        <v>0</v>
      </c>
      <c r="U106" s="167">
        <v>0</v>
      </c>
      <c r="V106" s="166"/>
      <c r="W106" s="166" t="s">
        <v>495</v>
      </c>
      <c r="X106" s="166"/>
      <c r="Y106" s="168"/>
    </row>
    <row r="107" spans="1:25" ht="30">
      <c r="A107" s="166" t="s">
        <v>869</v>
      </c>
      <c r="B107" s="166">
        <v>2025</v>
      </c>
      <c r="C107" s="166"/>
      <c r="D107" s="166" t="s">
        <v>74</v>
      </c>
      <c r="E107" s="183"/>
      <c r="F107" s="166"/>
      <c r="G107" s="166" t="s">
        <v>356</v>
      </c>
      <c r="H107" s="166" t="s">
        <v>622</v>
      </c>
      <c r="I107" s="166" t="s">
        <v>630</v>
      </c>
      <c r="J107" s="166" t="s">
        <v>653</v>
      </c>
      <c r="K107" s="185"/>
      <c r="L107" s="166" t="s">
        <v>625</v>
      </c>
      <c r="M107" s="166"/>
      <c r="N107" s="166" t="s">
        <v>626</v>
      </c>
      <c r="O107" s="187">
        <v>264343.5</v>
      </c>
      <c r="P107" s="187">
        <v>264343.5</v>
      </c>
      <c r="Q107" s="187">
        <v>264343.5</v>
      </c>
      <c r="R107" s="167">
        <v>0</v>
      </c>
      <c r="S107" s="167">
        <f t="shared" si="1"/>
        <v>793030.5</v>
      </c>
      <c r="T107" s="167">
        <v>0</v>
      </c>
      <c r="U107" s="167">
        <v>0</v>
      </c>
      <c r="V107" s="166"/>
      <c r="W107" s="166" t="s">
        <v>495</v>
      </c>
      <c r="X107" s="166"/>
      <c r="Y107" s="168"/>
    </row>
    <row r="108" spans="1:25" ht="30">
      <c r="A108" s="166" t="s">
        <v>870</v>
      </c>
      <c r="B108" s="166">
        <v>2026</v>
      </c>
      <c r="C108" s="166"/>
      <c r="D108" s="166" t="s">
        <v>396</v>
      </c>
      <c r="E108" s="183"/>
      <c r="F108" s="166"/>
      <c r="G108" s="166" t="s">
        <v>356</v>
      </c>
      <c r="H108" s="166" t="s">
        <v>622</v>
      </c>
      <c r="I108" s="166" t="s">
        <v>654</v>
      </c>
      <c r="J108" s="166" t="s">
        <v>655</v>
      </c>
      <c r="K108" s="185"/>
      <c r="L108" s="166" t="s">
        <v>625</v>
      </c>
      <c r="M108" s="166"/>
      <c r="N108" s="166" t="s">
        <v>626</v>
      </c>
      <c r="O108" s="167">
        <v>0</v>
      </c>
      <c r="P108" s="187">
        <v>1586000</v>
      </c>
      <c r="Q108" s="167">
        <v>0</v>
      </c>
      <c r="R108" s="167">
        <v>0</v>
      </c>
      <c r="S108" s="167">
        <f t="shared" si="1"/>
        <v>1586000</v>
      </c>
      <c r="T108" s="167">
        <v>0</v>
      </c>
      <c r="U108" s="167">
        <v>0</v>
      </c>
      <c r="V108" s="166"/>
      <c r="W108" s="166" t="s">
        <v>495</v>
      </c>
      <c r="X108" s="166"/>
      <c r="Y108" s="168"/>
    </row>
    <row r="109" spans="1:25" ht="30">
      <c r="A109" s="166" t="s">
        <v>871</v>
      </c>
      <c r="B109" s="166">
        <v>2026</v>
      </c>
      <c r="C109" s="166"/>
      <c r="D109" s="166" t="s">
        <v>396</v>
      </c>
      <c r="E109" s="183"/>
      <c r="F109" s="166"/>
      <c r="G109" s="166" t="s">
        <v>356</v>
      </c>
      <c r="H109" s="166" t="s">
        <v>622</v>
      </c>
      <c r="I109" s="166" t="s">
        <v>654</v>
      </c>
      <c r="J109" s="166" t="s">
        <v>656</v>
      </c>
      <c r="K109" s="185"/>
      <c r="L109" s="166" t="s">
        <v>625</v>
      </c>
      <c r="M109" s="166"/>
      <c r="N109" s="166" t="s">
        <v>626</v>
      </c>
      <c r="O109" s="167">
        <v>0</v>
      </c>
      <c r="P109" s="167">
        <v>0</v>
      </c>
      <c r="Q109" s="187">
        <v>2227578.8799999999</v>
      </c>
      <c r="R109" s="167">
        <v>0</v>
      </c>
      <c r="S109" s="167">
        <f t="shared" si="1"/>
        <v>2227578.8799999999</v>
      </c>
      <c r="T109" s="167">
        <v>0</v>
      </c>
      <c r="U109" s="167">
        <v>0</v>
      </c>
      <c r="V109" s="166"/>
      <c r="W109" s="166" t="s">
        <v>495</v>
      </c>
      <c r="X109" s="166"/>
      <c r="Y109" s="168"/>
    </row>
    <row r="110" spans="1:25" ht="30">
      <c r="A110" s="166" t="s">
        <v>872</v>
      </c>
      <c r="B110" s="166">
        <v>2026</v>
      </c>
      <c r="C110" s="166" t="s">
        <v>657</v>
      </c>
      <c r="D110" s="166" t="s">
        <v>74</v>
      </c>
      <c r="E110" s="183"/>
      <c r="F110" s="166"/>
      <c r="G110" s="166" t="s">
        <v>356</v>
      </c>
      <c r="H110" s="166" t="s">
        <v>622</v>
      </c>
      <c r="I110" s="166" t="s">
        <v>630</v>
      </c>
      <c r="J110" s="166" t="s">
        <v>658</v>
      </c>
      <c r="K110" s="185"/>
      <c r="L110" s="166" t="s">
        <v>625</v>
      </c>
      <c r="M110" s="166"/>
      <c r="N110" s="166" t="s">
        <v>626</v>
      </c>
      <c r="O110" s="167">
        <v>0</v>
      </c>
      <c r="P110" s="187">
        <v>768200</v>
      </c>
      <c r="Q110" s="167">
        <v>0</v>
      </c>
      <c r="R110" s="167">
        <v>0</v>
      </c>
      <c r="S110" s="167">
        <f t="shared" si="1"/>
        <v>768200</v>
      </c>
      <c r="T110" s="167">
        <v>0</v>
      </c>
      <c r="U110" s="167">
        <v>0</v>
      </c>
      <c r="V110" s="166"/>
      <c r="W110" s="166" t="s">
        <v>495</v>
      </c>
      <c r="X110" s="166"/>
      <c r="Y110" s="168"/>
    </row>
    <row r="111" spans="1:25" ht="30">
      <c r="A111" s="166" t="s">
        <v>873</v>
      </c>
      <c r="B111" s="166">
        <v>2026</v>
      </c>
      <c r="C111" s="166"/>
      <c r="D111" s="166" t="s">
        <v>74</v>
      </c>
      <c r="E111" s="183"/>
      <c r="F111" s="166"/>
      <c r="G111" s="166" t="s">
        <v>356</v>
      </c>
      <c r="H111" s="166" t="s">
        <v>622</v>
      </c>
      <c r="I111" s="166" t="s">
        <v>630</v>
      </c>
      <c r="J111" s="166" t="s">
        <v>659</v>
      </c>
      <c r="K111" s="185"/>
      <c r="L111" s="166" t="s">
        <v>625</v>
      </c>
      <c r="M111" s="166"/>
      <c r="N111" s="166" t="s">
        <v>626</v>
      </c>
      <c r="O111" s="167">
        <v>0</v>
      </c>
      <c r="P111" s="187">
        <v>5415018.7999999998</v>
      </c>
      <c r="Q111" s="167">
        <v>0</v>
      </c>
      <c r="R111" s="167">
        <v>0</v>
      </c>
      <c r="S111" s="167">
        <f t="shared" si="1"/>
        <v>5415018.7999999998</v>
      </c>
      <c r="T111" s="167">
        <v>0</v>
      </c>
      <c r="U111" s="167">
        <v>0</v>
      </c>
      <c r="V111" s="166"/>
      <c r="W111" s="166" t="s">
        <v>495</v>
      </c>
      <c r="X111" s="166"/>
      <c r="Y111" s="168"/>
    </row>
    <row r="112" spans="1:25" ht="30">
      <c r="A112" s="166" t="s">
        <v>874</v>
      </c>
      <c r="B112" s="165">
        <v>2025</v>
      </c>
      <c r="C112" s="168"/>
      <c r="D112" s="166" t="s">
        <v>74</v>
      </c>
      <c r="E112" s="183"/>
      <c r="F112" s="166"/>
      <c r="G112" s="166" t="s">
        <v>356</v>
      </c>
      <c r="H112" s="166" t="s">
        <v>660</v>
      </c>
      <c r="I112" s="166" t="s">
        <v>661</v>
      </c>
      <c r="J112" s="166" t="s">
        <v>662</v>
      </c>
      <c r="K112" s="185"/>
      <c r="L112" s="166" t="s">
        <v>663</v>
      </c>
      <c r="M112" s="165">
        <v>36</v>
      </c>
      <c r="N112" s="166" t="s">
        <v>491</v>
      </c>
      <c r="O112" s="167">
        <v>400000</v>
      </c>
      <c r="P112" s="167">
        <v>400000</v>
      </c>
      <c r="Q112" s="167">
        <v>400000</v>
      </c>
      <c r="R112" s="167">
        <v>0</v>
      </c>
      <c r="S112" s="167">
        <f t="shared" si="1"/>
        <v>1200000</v>
      </c>
      <c r="T112" s="167">
        <v>0</v>
      </c>
      <c r="U112" s="167">
        <v>0</v>
      </c>
      <c r="V112" s="186"/>
      <c r="W112" s="166" t="s">
        <v>495</v>
      </c>
      <c r="X112" s="165"/>
      <c r="Y112" s="165"/>
    </row>
    <row r="113" spans="1:25" ht="30">
      <c r="A113" s="166" t="s">
        <v>875</v>
      </c>
      <c r="B113" s="165">
        <v>2025</v>
      </c>
      <c r="C113" s="168"/>
      <c r="D113" s="166" t="s">
        <v>74</v>
      </c>
      <c r="E113" s="183"/>
      <c r="F113" s="166"/>
      <c r="G113" s="166" t="s">
        <v>356</v>
      </c>
      <c r="H113" s="166" t="s">
        <v>660</v>
      </c>
      <c r="I113" s="166" t="s">
        <v>664</v>
      </c>
      <c r="J113" s="166" t="s">
        <v>665</v>
      </c>
      <c r="K113" s="185"/>
      <c r="L113" s="166" t="s">
        <v>663</v>
      </c>
      <c r="M113" s="165">
        <v>36</v>
      </c>
      <c r="N113" s="166" t="s">
        <v>491</v>
      </c>
      <c r="O113" s="167">
        <v>100000</v>
      </c>
      <c r="P113" s="167">
        <v>100000</v>
      </c>
      <c r="Q113" s="167">
        <v>100000</v>
      </c>
      <c r="R113" s="167">
        <v>0</v>
      </c>
      <c r="S113" s="167">
        <f t="shared" si="1"/>
        <v>300000</v>
      </c>
      <c r="T113" s="167">
        <v>0</v>
      </c>
      <c r="U113" s="167">
        <v>0</v>
      </c>
      <c r="V113" s="186"/>
      <c r="W113" s="166" t="s">
        <v>492</v>
      </c>
      <c r="X113" s="165"/>
      <c r="Y113" s="165"/>
    </row>
    <row r="114" spans="1:25" ht="45">
      <c r="A114" s="166" t="s">
        <v>876</v>
      </c>
      <c r="B114" s="165">
        <v>2025</v>
      </c>
      <c r="C114" s="168"/>
      <c r="D114" s="166" t="s">
        <v>74</v>
      </c>
      <c r="E114" s="183"/>
      <c r="F114" s="166"/>
      <c r="G114" s="166" t="s">
        <v>356</v>
      </c>
      <c r="H114" s="166" t="s">
        <v>660</v>
      </c>
      <c r="I114" s="166" t="s">
        <v>666</v>
      </c>
      <c r="J114" s="166" t="s">
        <v>667</v>
      </c>
      <c r="K114" s="185"/>
      <c r="L114" s="166" t="s">
        <v>490</v>
      </c>
      <c r="M114" s="165">
        <v>36</v>
      </c>
      <c r="N114" s="166" t="s">
        <v>491</v>
      </c>
      <c r="O114" s="169">
        <v>400000</v>
      </c>
      <c r="P114" s="169">
        <v>400000</v>
      </c>
      <c r="Q114" s="169">
        <v>400000</v>
      </c>
      <c r="R114" s="167">
        <v>0</v>
      </c>
      <c r="S114" s="167">
        <f t="shared" si="1"/>
        <v>1200000</v>
      </c>
      <c r="T114" s="167">
        <v>0</v>
      </c>
      <c r="U114" s="167">
        <v>0</v>
      </c>
      <c r="V114" s="186"/>
      <c r="W114" s="166" t="s">
        <v>492</v>
      </c>
      <c r="X114" s="165"/>
      <c r="Y114" s="165"/>
    </row>
    <row r="115" spans="1:25" ht="15">
      <c r="A115" s="166" t="s">
        <v>877</v>
      </c>
      <c r="B115" s="165">
        <v>2025</v>
      </c>
      <c r="C115" s="168"/>
      <c r="D115" s="166" t="s">
        <v>74</v>
      </c>
      <c r="E115" s="183"/>
      <c r="F115" s="166"/>
      <c r="G115" s="166" t="s">
        <v>356</v>
      </c>
      <c r="H115" s="166" t="s">
        <v>660</v>
      </c>
      <c r="I115" s="166" t="s">
        <v>668</v>
      </c>
      <c r="J115" s="166" t="s">
        <v>669</v>
      </c>
      <c r="K115" s="185"/>
      <c r="L115" s="166" t="s">
        <v>490</v>
      </c>
      <c r="M115" s="165">
        <v>60</v>
      </c>
      <c r="N115" s="166" t="s">
        <v>491</v>
      </c>
      <c r="O115" s="167">
        <v>250000</v>
      </c>
      <c r="P115" s="167">
        <v>250000</v>
      </c>
      <c r="Q115" s="167">
        <v>250000</v>
      </c>
      <c r="R115" s="167">
        <v>250000</v>
      </c>
      <c r="S115" s="167">
        <f t="shared" si="1"/>
        <v>1000000</v>
      </c>
      <c r="T115" s="167">
        <v>0</v>
      </c>
      <c r="U115" s="167">
        <v>0</v>
      </c>
      <c r="V115" s="186"/>
      <c r="W115" s="166" t="s">
        <v>495</v>
      </c>
      <c r="X115" s="165"/>
      <c r="Y115" s="165"/>
    </row>
    <row r="116" spans="1:25" ht="30">
      <c r="A116" s="166" t="s">
        <v>878</v>
      </c>
      <c r="B116" s="165">
        <v>2025</v>
      </c>
      <c r="C116" s="168"/>
      <c r="D116" s="166" t="s">
        <v>74</v>
      </c>
      <c r="E116" s="183"/>
      <c r="F116" s="166"/>
      <c r="G116" s="166" t="s">
        <v>356</v>
      </c>
      <c r="H116" s="166" t="s">
        <v>660</v>
      </c>
      <c r="I116" s="166" t="s">
        <v>670</v>
      </c>
      <c r="J116" s="166" t="s">
        <v>671</v>
      </c>
      <c r="K116" s="185"/>
      <c r="L116" s="166" t="s">
        <v>490</v>
      </c>
      <c r="M116" s="165">
        <v>36</v>
      </c>
      <c r="N116" s="166" t="s">
        <v>491</v>
      </c>
      <c r="O116" s="167">
        <v>300000</v>
      </c>
      <c r="P116" s="167">
        <v>300000</v>
      </c>
      <c r="Q116" s="167">
        <v>300000</v>
      </c>
      <c r="R116" s="167">
        <v>0</v>
      </c>
      <c r="S116" s="167">
        <f t="shared" si="1"/>
        <v>900000</v>
      </c>
      <c r="T116" s="167">
        <v>0</v>
      </c>
      <c r="U116" s="167">
        <v>0</v>
      </c>
      <c r="V116" s="186"/>
      <c r="W116" s="166" t="s">
        <v>492</v>
      </c>
      <c r="X116" s="165"/>
      <c r="Y116" s="165"/>
    </row>
    <row r="117" spans="1:25" ht="45">
      <c r="A117" s="166" t="s">
        <v>879</v>
      </c>
      <c r="B117" s="165">
        <v>2025</v>
      </c>
      <c r="C117" s="168"/>
      <c r="D117" s="166" t="s">
        <v>74</v>
      </c>
      <c r="E117" s="183"/>
      <c r="F117" s="166"/>
      <c r="G117" s="166" t="s">
        <v>356</v>
      </c>
      <c r="H117" s="166" t="s">
        <v>660</v>
      </c>
      <c r="I117" s="166" t="s">
        <v>672</v>
      </c>
      <c r="J117" s="166" t="s">
        <v>673</v>
      </c>
      <c r="K117" s="185"/>
      <c r="L117" s="166" t="s">
        <v>674</v>
      </c>
      <c r="M117" s="165">
        <v>24</v>
      </c>
      <c r="N117" s="166" t="s">
        <v>491</v>
      </c>
      <c r="O117" s="167">
        <v>450000</v>
      </c>
      <c r="P117" s="167">
        <v>450000</v>
      </c>
      <c r="Q117" s="167">
        <v>450000</v>
      </c>
      <c r="R117" s="167">
        <v>450000</v>
      </c>
      <c r="S117" s="167">
        <f t="shared" si="1"/>
        <v>1800000</v>
      </c>
      <c r="T117" s="167">
        <v>0</v>
      </c>
      <c r="U117" s="167">
        <v>0</v>
      </c>
      <c r="V117" s="186"/>
      <c r="W117" s="166" t="s">
        <v>495</v>
      </c>
      <c r="X117" s="165"/>
      <c r="Y117" s="165"/>
    </row>
    <row r="118" spans="1:25" ht="30">
      <c r="A118" s="166" t="s">
        <v>880</v>
      </c>
      <c r="B118" s="165">
        <v>2025</v>
      </c>
      <c r="C118" s="168"/>
      <c r="D118" s="166" t="s">
        <v>74</v>
      </c>
      <c r="E118" s="183"/>
      <c r="F118" s="166"/>
      <c r="G118" s="166" t="s">
        <v>356</v>
      </c>
      <c r="H118" s="166" t="s">
        <v>660</v>
      </c>
      <c r="I118" s="166" t="s">
        <v>675</v>
      </c>
      <c r="J118" s="166" t="s">
        <v>676</v>
      </c>
      <c r="K118" s="185"/>
      <c r="L118" s="166" t="s">
        <v>674</v>
      </c>
      <c r="M118" s="165">
        <v>36</v>
      </c>
      <c r="N118" s="168"/>
      <c r="O118" s="167">
        <v>5800000</v>
      </c>
      <c r="P118" s="167">
        <v>5800000</v>
      </c>
      <c r="Q118" s="167">
        <v>5800000</v>
      </c>
      <c r="R118" s="167">
        <v>0</v>
      </c>
      <c r="S118" s="167">
        <f t="shared" si="1"/>
        <v>17400000</v>
      </c>
      <c r="T118" s="167">
        <v>0</v>
      </c>
      <c r="U118" s="167">
        <v>0</v>
      </c>
      <c r="V118" s="186"/>
      <c r="W118" s="166" t="s">
        <v>495</v>
      </c>
      <c r="X118" s="165"/>
      <c r="Y118" s="165"/>
    </row>
    <row r="119" spans="1:25" ht="15">
      <c r="A119" s="166" t="s">
        <v>881</v>
      </c>
      <c r="B119" s="165">
        <v>2025</v>
      </c>
      <c r="C119" s="168"/>
      <c r="D119" s="166" t="s">
        <v>74</v>
      </c>
      <c r="E119" s="183"/>
      <c r="F119" s="166"/>
      <c r="G119" s="166" t="s">
        <v>356</v>
      </c>
      <c r="H119" s="166" t="s">
        <v>660</v>
      </c>
      <c r="I119" s="166" t="s">
        <v>677</v>
      </c>
      <c r="J119" s="166" t="s">
        <v>678</v>
      </c>
      <c r="K119" s="185"/>
      <c r="L119" s="166" t="s">
        <v>568</v>
      </c>
      <c r="M119" s="165">
        <v>48</v>
      </c>
      <c r="N119" s="166" t="s">
        <v>491</v>
      </c>
      <c r="O119" s="167">
        <v>10504068.75</v>
      </c>
      <c r="P119" s="167">
        <v>10504068.75</v>
      </c>
      <c r="Q119" s="167">
        <v>10504068.75</v>
      </c>
      <c r="R119" s="167">
        <v>10504068.75</v>
      </c>
      <c r="S119" s="167">
        <f t="shared" si="1"/>
        <v>42016275</v>
      </c>
      <c r="T119" s="167">
        <v>0</v>
      </c>
      <c r="U119" s="167">
        <v>0</v>
      </c>
      <c r="V119" s="186"/>
      <c r="W119" s="166" t="s">
        <v>495</v>
      </c>
      <c r="X119" s="165"/>
      <c r="Y119" s="165"/>
    </row>
    <row r="120" spans="1:25" ht="15">
      <c r="A120" s="166" t="s">
        <v>882</v>
      </c>
      <c r="B120" s="165">
        <v>2025</v>
      </c>
      <c r="C120" s="168"/>
      <c r="D120" s="166" t="s">
        <v>74</v>
      </c>
      <c r="E120" s="183"/>
      <c r="F120" s="166"/>
      <c r="G120" s="166" t="s">
        <v>356</v>
      </c>
      <c r="H120" s="166" t="s">
        <v>660</v>
      </c>
      <c r="I120" s="166" t="s">
        <v>679</v>
      </c>
      <c r="J120" s="166" t="s">
        <v>680</v>
      </c>
      <c r="K120" s="185"/>
      <c r="L120" s="166" t="s">
        <v>568</v>
      </c>
      <c r="M120" s="165">
        <v>48</v>
      </c>
      <c r="N120" s="166" t="s">
        <v>491</v>
      </c>
      <c r="O120" s="167">
        <v>3600000</v>
      </c>
      <c r="P120" s="167">
        <v>3600000</v>
      </c>
      <c r="Q120" s="167">
        <v>3600000</v>
      </c>
      <c r="R120" s="167">
        <v>3600000</v>
      </c>
      <c r="S120" s="167">
        <f t="shared" si="1"/>
        <v>14400000</v>
      </c>
      <c r="T120" s="167">
        <v>0</v>
      </c>
      <c r="U120" s="167">
        <v>0</v>
      </c>
      <c r="V120" s="186"/>
      <c r="W120" s="166" t="s">
        <v>495</v>
      </c>
      <c r="X120" s="165"/>
      <c r="Y120" s="165"/>
    </row>
    <row r="121" spans="1:25" ht="30">
      <c r="A121" s="166" t="s">
        <v>883</v>
      </c>
      <c r="B121" s="168">
        <v>2026</v>
      </c>
      <c r="C121" s="168"/>
      <c r="D121" s="166" t="s">
        <v>74</v>
      </c>
      <c r="E121" s="183"/>
      <c r="F121" s="166"/>
      <c r="G121" s="166" t="s">
        <v>356</v>
      </c>
      <c r="H121" s="166" t="s">
        <v>660</v>
      </c>
      <c r="I121" s="166" t="s">
        <v>681</v>
      </c>
      <c r="J121" s="166" t="s">
        <v>682</v>
      </c>
      <c r="K121" s="185"/>
      <c r="L121" s="168" t="s">
        <v>568</v>
      </c>
      <c r="M121" s="165">
        <v>36</v>
      </c>
      <c r="N121" s="166" t="s">
        <v>491</v>
      </c>
      <c r="O121" s="167">
        <v>0</v>
      </c>
      <c r="P121" s="167">
        <v>1000000</v>
      </c>
      <c r="Q121" s="167">
        <v>1000000</v>
      </c>
      <c r="R121" s="167">
        <v>1000000</v>
      </c>
      <c r="S121" s="167">
        <f t="shared" si="1"/>
        <v>3000000</v>
      </c>
      <c r="T121" s="167">
        <v>0</v>
      </c>
      <c r="U121" s="167">
        <v>0</v>
      </c>
      <c r="V121" s="186"/>
      <c r="W121" s="166" t="s">
        <v>495</v>
      </c>
      <c r="X121" s="165"/>
      <c r="Y121" s="165"/>
    </row>
    <row r="122" spans="1:25" ht="60">
      <c r="A122" s="166" t="s">
        <v>884</v>
      </c>
      <c r="B122" s="165">
        <v>2025</v>
      </c>
      <c r="C122" s="168"/>
      <c r="D122" s="166" t="s">
        <v>74</v>
      </c>
      <c r="E122" s="183"/>
      <c r="F122" s="166"/>
      <c r="G122" s="166" t="s">
        <v>356</v>
      </c>
      <c r="H122" s="166" t="s">
        <v>660</v>
      </c>
      <c r="I122" s="166" t="s">
        <v>683</v>
      </c>
      <c r="J122" s="166" t="s">
        <v>684</v>
      </c>
      <c r="K122" s="185"/>
      <c r="L122" s="166" t="s">
        <v>498</v>
      </c>
      <c r="M122" s="165">
        <v>12</v>
      </c>
      <c r="N122" s="166" t="s">
        <v>491</v>
      </c>
      <c r="O122" s="167">
        <v>500000</v>
      </c>
      <c r="P122" s="167">
        <v>0</v>
      </c>
      <c r="Q122" s="167">
        <v>0</v>
      </c>
      <c r="R122" s="167">
        <v>0</v>
      </c>
      <c r="S122" s="167">
        <f t="shared" si="1"/>
        <v>500000</v>
      </c>
      <c r="T122" s="167">
        <v>0</v>
      </c>
      <c r="U122" s="167">
        <v>0</v>
      </c>
      <c r="V122" s="186"/>
      <c r="W122" s="166" t="s">
        <v>495</v>
      </c>
      <c r="X122" s="165"/>
      <c r="Y122" s="165"/>
    </row>
    <row r="123" spans="1:25" ht="30">
      <c r="A123" s="166" t="s">
        <v>885</v>
      </c>
      <c r="B123" s="165">
        <v>2025</v>
      </c>
      <c r="C123" s="168"/>
      <c r="D123" s="166" t="s">
        <v>74</v>
      </c>
      <c r="E123" s="183"/>
      <c r="F123" s="166"/>
      <c r="G123" s="166" t="s">
        <v>356</v>
      </c>
      <c r="H123" s="166" t="s">
        <v>660</v>
      </c>
      <c r="I123" s="166" t="s">
        <v>685</v>
      </c>
      <c r="J123" s="166" t="s">
        <v>686</v>
      </c>
      <c r="K123" s="185"/>
      <c r="L123" s="166" t="s">
        <v>498</v>
      </c>
      <c r="M123" s="165">
        <v>48</v>
      </c>
      <c r="N123" s="166" t="s">
        <v>491</v>
      </c>
      <c r="O123" s="167">
        <v>2270000</v>
      </c>
      <c r="P123" s="167">
        <v>2270000</v>
      </c>
      <c r="Q123" s="167">
        <v>2270000</v>
      </c>
      <c r="R123" s="167">
        <v>2270000</v>
      </c>
      <c r="S123" s="167">
        <f t="shared" si="1"/>
        <v>9080000</v>
      </c>
      <c r="T123" s="167">
        <v>0</v>
      </c>
      <c r="U123" s="167">
        <v>0</v>
      </c>
      <c r="V123" s="186"/>
      <c r="W123" s="166" t="s">
        <v>492</v>
      </c>
      <c r="X123" s="165"/>
      <c r="Y123" s="165"/>
    </row>
    <row r="124" spans="1:25" ht="45">
      <c r="A124" s="166" t="s">
        <v>886</v>
      </c>
      <c r="B124" s="165">
        <v>2025</v>
      </c>
      <c r="C124" s="168"/>
      <c r="D124" s="166" t="s">
        <v>74</v>
      </c>
      <c r="E124" s="183"/>
      <c r="F124" s="166"/>
      <c r="G124" s="166" t="s">
        <v>356</v>
      </c>
      <c r="H124" s="166" t="s">
        <v>660</v>
      </c>
      <c r="I124" s="166" t="s">
        <v>687</v>
      </c>
      <c r="J124" s="166" t="s">
        <v>688</v>
      </c>
      <c r="K124" s="185"/>
      <c r="L124" s="166" t="s">
        <v>498</v>
      </c>
      <c r="M124" s="165">
        <v>36</v>
      </c>
      <c r="N124" s="166" t="s">
        <v>491</v>
      </c>
      <c r="O124" s="167">
        <v>250000</v>
      </c>
      <c r="P124" s="167">
        <v>250000</v>
      </c>
      <c r="Q124" s="167">
        <v>250000</v>
      </c>
      <c r="R124" s="167">
        <v>0</v>
      </c>
      <c r="S124" s="167">
        <f t="shared" si="1"/>
        <v>750000</v>
      </c>
      <c r="T124" s="167">
        <v>0</v>
      </c>
      <c r="U124" s="167">
        <v>0</v>
      </c>
      <c r="V124" s="186"/>
      <c r="W124" s="166" t="s">
        <v>495</v>
      </c>
      <c r="X124" s="165"/>
      <c r="Y124" s="165"/>
    </row>
    <row r="125" spans="1:25" ht="15">
      <c r="A125" s="166" t="s">
        <v>887</v>
      </c>
      <c r="B125" s="165">
        <v>2025</v>
      </c>
      <c r="C125" s="168"/>
      <c r="D125" s="166" t="s">
        <v>74</v>
      </c>
      <c r="E125" s="183"/>
      <c r="F125" s="166"/>
      <c r="G125" s="166" t="s">
        <v>356</v>
      </c>
      <c r="H125" s="168" t="s">
        <v>660</v>
      </c>
      <c r="I125" s="168"/>
      <c r="J125" s="166" t="s">
        <v>689</v>
      </c>
      <c r="K125" s="185"/>
      <c r="L125" s="166" t="s">
        <v>568</v>
      </c>
      <c r="M125" s="168">
        <v>60</v>
      </c>
      <c r="N125" s="168"/>
      <c r="O125" s="167">
        <v>265000</v>
      </c>
      <c r="P125" s="167">
        <v>265000</v>
      </c>
      <c r="Q125" s="167">
        <v>265000</v>
      </c>
      <c r="R125" s="167">
        <v>530000</v>
      </c>
      <c r="S125" s="167">
        <f t="shared" si="1"/>
        <v>1325000</v>
      </c>
      <c r="T125" s="167">
        <v>0</v>
      </c>
      <c r="U125" s="167">
        <v>0</v>
      </c>
      <c r="V125" s="186"/>
      <c r="W125" s="166" t="s">
        <v>495</v>
      </c>
      <c r="X125" s="165"/>
      <c r="Y125" s="165"/>
    </row>
    <row r="126" spans="1:25" ht="60">
      <c r="A126" s="166" t="s">
        <v>888</v>
      </c>
      <c r="B126" s="165">
        <v>2025</v>
      </c>
      <c r="C126" s="168"/>
      <c r="D126" s="166" t="s">
        <v>74</v>
      </c>
      <c r="E126" s="183"/>
      <c r="F126" s="166"/>
      <c r="G126" s="166" t="s">
        <v>356</v>
      </c>
      <c r="H126" s="168" t="s">
        <v>660</v>
      </c>
      <c r="I126" s="168"/>
      <c r="J126" s="166" t="s">
        <v>690</v>
      </c>
      <c r="K126" s="185"/>
      <c r="L126" s="166" t="s">
        <v>568</v>
      </c>
      <c r="M126" s="168">
        <v>60</v>
      </c>
      <c r="N126" s="168"/>
      <c r="O126" s="167">
        <v>270000</v>
      </c>
      <c r="P126" s="167">
        <v>270000</v>
      </c>
      <c r="Q126" s="167">
        <v>270000</v>
      </c>
      <c r="R126" s="167">
        <v>540000</v>
      </c>
      <c r="S126" s="167">
        <f t="shared" si="1"/>
        <v>1350000</v>
      </c>
      <c r="T126" s="167">
        <v>0</v>
      </c>
      <c r="U126" s="167">
        <v>0</v>
      </c>
      <c r="V126" s="186"/>
      <c r="W126" s="166" t="s">
        <v>495</v>
      </c>
      <c r="X126" s="165"/>
      <c r="Y126" s="165"/>
    </row>
    <row r="127" spans="1:25" ht="15">
      <c r="A127" s="166" t="s">
        <v>889</v>
      </c>
      <c r="B127" s="165">
        <v>2025</v>
      </c>
      <c r="C127" s="168"/>
      <c r="D127" s="166" t="s">
        <v>74</v>
      </c>
      <c r="E127" s="183"/>
      <c r="F127" s="166"/>
      <c r="G127" s="166" t="s">
        <v>356</v>
      </c>
      <c r="H127" s="168" t="s">
        <v>660</v>
      </c>
      <c r="I127" s="168"/>
      <c r="J127" s="166" t="s">
        <v>691</v>
      </c>
      <c r="K127" s="185"/>
      <c r="L127" s="166" t="s">
        <v>505</v>
      </c>
      <c r="M127" s="168">
        <v>72</v>
      </c>
      <c r="N127" s="168"/>
      <c r="O127" s="167">
        <v>140000</v>
      </c>
      <c r="P127" s="167">
        <v>140000</v>
      </c>
      <c r="Q127" s="167">
        <v>140000</v>
      </c>
      <c r="R127" s="167">
        <v>420000</v>
      </c>
      <c r="S127" s="167">
        <f t="shared" si="1"/>
        <v>840000</v>
      </c>
      <c r="T127" s="167">
        <v>0</v>
      </c>
      <c r="U127" s="167">
        <v>0</v>
      </c>
      <c r="V127" s="186"/>
      <c r="W127" s="166" t="s">
        <v>495</v>
      </c>
      <c r="X127" s="165"/>
      <c r="Y127" s="165"/>
    </row>
    <row r="128" spans="1:25" ht="60">
      <c r="A128" s="166" t="s">
        <v>890</v>
      </c>
      <c r="B128" s="165">
        <v>2025</v>
      </c>
      <c r="C128" s="168"/>
      <c r="D128" s="166" t="s">
        <v>74</v>
      </c>
      <c r="E128" s="183"/>
      <c r="F128" s="166"/>
      <c r="G128" s="166" t="s">
        <v>356</v>
      </c>
      <c r="H128" s="166" t="s">
        <v>660</v>
      </c>
      <c r="I128" s="166" t="s">
        <v>692</v>
      </c>
      <c r="J128" s="166" t="s">
        <v>693</v>
      </c>
      <c r="K128" s="185"/>
      <c r="L128" s="166" t="s">
        <v>621</v>
      </c>
      <c r="M128" s="165">
        <v>48</v>
      </c>
      <c r="N128" s="166" t="s">
        <v>491</v>
      </c>
      <c r="O128" s="167">
        <v>0</v>
      </c>
      <c r="P128" s="167">
        <v>75000</v>
      </c>
      <c r="Q128" s="167">
        <v>75000</v>
      </c>
      <c r="R128" s="167">
        <v>150000</v>
      </c>
      <c r="S128" s="167">
        <f t="shared" si="1"/>
        <v>300000</v>
      </c>
      <c r="T128" s="167">
        <v>0</v>
      </c>
      <c r="U128" s="167">
        <v>0</v>
      </c>
      <c r="V128" s="186"/>
      <c r="W128" s="166" t="s">
        <v>499</v>
      </c>
      <c r="X128" s="165"/>
      <c r="Y128" s="165"/>
    </row>
    <row r="129" spans="1:25" ht="60">
      <c r="A129" s="166" t="s">
        <v>891</v>
      </c>
      <c r="B129" s="165">
        <v>2025</v>
      </c>
      <c r="C129" s="168"/>
      <c r="D129" s="166" t="s">
        <v>74</v>
      </c>
      <c r="E129" s="183"/>
      <c r="F129" s="166"/>
      <c r="G129" s="166" t="s">
        <v>356</v>
      </c>
      <c r="H129" s="166" t="s">
        <v>660</v>
      </c>
      <c r="I129" s="166" t="s">
        <v>694</v>
      </c>
      <c r="J129" s="166" t="s">
        <v>695</v>
      </c>
      <c r="K129" s="185"/>
      <c r="L129" s="166" t="s">
        <v>621</v>
      </c>
      <c r="M129" s="165">
        <v>24</v>
      </c>
      <c r="N129" s="166" t="s">
        <v>491</v>
      </c>
      <c r="O129" s="167">
        <v>275000</v>
      </c>
      <c r="P129" s="167">
        <v>275000</v>
      </c>
      <c r="Q129" s="167">
        <v>0</v>
      </c>
      <c r="R129" s="167">
        <v>0</v>
      </c>
      <c r="S129" s="167">
        <f t="shared" si="1"/>
        <v>550000</v>
      </c>
      <c r="T129" s="167">
        <v>0</v>
      </c>
      <c r="U129" s="167">
        <v>0</v>
      </c>
      <c r="V129" s="186"/>
      <c r="W129" s="166" t="s">
        <v>499</v>
      </c>
      <c r="X129" s="165"/>
      <c r="Y129" s="165"/>
    </row>
    <row r="130" spans="1:25" ht="60">
      <c r="A130" s="166" t="s">
        <v>892</v>
      </c>
      <c r="B130" s="165">
        <v>2025</v>
      </c>
      <c r="C130" s="168"/>
      <c r="D130" s="166" t="s">
        <v>74</v>
      </c>
      <c r="E130" s="183"/>
      <c r="F130" s="166"/>
      <c r="G130" s="166" t="s">
        <v>356</v>
      </c>
      <c r="H130" s="166" t="s">
        <v>660</v>
      </c>
      <c r="I130" s="166" t="s">
        <v>696</v>
      </c>
      <c r="J130" s="166" t="s">
        <v>697</v>
      </c>
      <c r="K130" s="185"/>
      <c r="L130" s="166" t="s">
        <v>621</v>
      </c>
      <c r="M130" s="165">
        <v>12</v>
      </c>
      <c r="N130" s="166" t="s">
        <v>491</v>
      </c>
      <c r="O130" s="167">
        <v>200000</v>
      </c>
      <c r="P130" s="167">
        <v>0</v>
      </c>
      <c r="Q130" s="167">
        <v>0</v>
      </c>
      <c r="R130" s="167">
        <v>0</v>
      </c>
      <c r="S130" s="167">
        <f t="shared" si="1"/>
        <v>200000</v>
      </c>
      <c r="T130" s="167">
        <v>0</v>
      </c>
      <c r="U130" s="167">
        <v>0</v>
      </c>
      <c r="V130" s="186"/>
      <c r="W130" s="166" t="s">
        <v>499</v>
      </c>
      <c r="X130" s="165"/>
      <c r="Y130" s="165"/>
    </row>
    <row r="131" spans="1:25" ht="30">
      <c r="A131" s="166" t="s">
        <v>893</v>
      </c>
      <c r="B131" s="165">
        <v>2025</v>
      </c>
      <c r="C131" s="168"/>
      <c r="D131" s="166" t="s">
        <v>74</v>
      </c>
      <c r="E131" s="183"/>
      <c r="F131" s="166"/>
      <c r="G131" s="166" t="s">
        <v>356</v>
      </c>
      <c r="H131" s="166" t="s">
        <v>660</v>
      </c>
      <c r="I131" s="166" t="s">
        <v>698</v>
      </c>
      <c r="J131" s="166" t="s">
        <v>699</v>
      </c>
      <c r="K131" s="185"/>
      <c r="L131" s="166" t="s">
        <v>621</v>
      </c>
      <c r="M131" s="165">
        <v>48</v>
      </c>
      <c r="N131" s="166" t="s">
        <v>491</v>
      </c>
      <c r="O131" s="167">
        <v>0</v>
      </c>
      <c r="P131" s="167">
        <v>100000</v>
      </c>
      <c r="Q131" s="167">
        <v>100000</v>
      </c>
      <c r="R131" s="167">
        <v>0</v>
      </c>
      <c r="S131" s="167">
        <f t="shared" si="1"/>
        <v>200000</v>
      </c>
      <c r="T131" s="167">
        <v>0</v>
      </c>
      <c r="U131" s="167">
        <v>0</v>
      </c>
      <c r="V131" s="186"/>
      <c r="W131" s="166" t="s">
        <v>499</v>
      </c>
      <c r="X131" s="165"/>
      <c r="Y131" s="168"/>
    </row>
    <row r="132" spans="1:25" ht="45">
      <c r="A132" s="166" t="s">
        <v>894</v>
      </c>
      <c r="B132" s="165">
        <v>2025</v>
      </c>
      <c r="C132" s="168"/>
      <c r="D132" s="166" t="s">
        <v>74</v>
      </c>
      <c r="E132" s="183"/>
      <c r="F132" s="166"/>
      <c r="G132" s="166" t="s">
        <v>356</v>
      </c>
      <c r="H132" s="166" t="s">
        <v>660</v>
      </c>
      <c r="I132" s="166" t="s">
        <v>700</v>
      </c>
      <c r="J132" s="166" t="s">
        <v>701</v>
      </c>
      <c r="K132" s="185"/>
      <c r="L132" s="166" t="s">
        <v>663</v>
      </c>
      <c r="M132" s="165">
        <v>36</v>
      </c>
      <c r="N132" s="166" t="s">
        <v>491</v>
      </c>
      <c r="O132" s="167">
        <v>2000000</v>
      </c>
      <c r="P132" s="167">
        <v>2000000</v>
      </c>
      <c r="Q132" s="167">
        <v>2000000</v>
      </c>
      <c r="R132" s="167">
        <v>0</v>
      </c>
      <c r="S132" s="167">
        <f t="shared" si="1"/>
        <v>6000000</v>
      </c>
      <c r="T132" s="167">
        <v>0</v>
      </c>
      <c r="U132" s="167">
        <v>0</v>
      </c>
      <c r="V132" s="186"/>
      <c r="W132" s="166" t="s">
        <v>495</v>
      </c>
      <c r="X132" s="165"/>
      <c r="Y132" s="168"/>
    </row>
    <row r="133" spans="1:25" ht="30">
      <c r="A133" s="166" t="s">
        <v>895</v>
      </c>
      <c r="B133" s="165">
        <v>2025</v>
      </c>
      <c r="C133" s="168"/>
      <c r="D133" s="166" t="s">
        <v>74</v>
      </c>
      <c r="E133" s="183"/>
      <c r="F133" s="166"/>
      <c r="G133" s="166" t="s">
        <v>356</v>
      </c>
      <c r="H133" s="166" t="s">
        <v>660</v>
      </c>
      <c r="I133" s="166" t="s">
        <v>702</v>
      </c>
      <c r="J133" s="166" t="s">
        <v>703</v>
      </c>
      <c r="K133" s="185"/>
      <c r="L133" s="166" t="s">
        <v>663</v>
      </c>
      <c r="M133" s="165">
        <v>36</v>
      </c>
      <c r="N133" s="166" t="s">
        <v>491</v>
      </c>
      <c r="O133" s="167">
        <v>1900000</v>
      </c>
      <c r="P133" s="167">
        <v>1900000</v>
      </c>
      <c r="Q133" s="167">
        <v>1900000</v>
      </c>
      <c r="R133" s="167">
        <v>0</v>
      </c>
      <c r="S133" s="167">
        <f t="shared" si="1"/>
        <v>5700000</v>
      </c>
      <c r="T133" s="167">
        <v>0</v>
      </c>
      <c r="U133" s="167">
        <v>0</v>
      </c>
      <c r="V133" s="186"/>
      <c r="W133" s="166" t="s">
        <v>492</v>
      </c>
      <c r="X133" s="165"/>
      <c r="Y133" s="168"/>
    </row>
    <row r="134" spans="1:25" ht="45">
      <c r="A134" s="166" t="s">
        <v>896</v>
      </c>
      <c r="B134" s="168">
        <v>2026</v>
      </c>
      <c r="C134" s="168"/>
      <c r="D134" s="166" t="s">
        <v>74</v>
      </c>
      <c r="E134" s="183"/>
      <c r="F134" s="166"/>
      <c r="G134" s="166" t="s">
        <v>356</v>
      </c>
      <c r="H134" s="166" t="s">
        <v>660</v>
      </c>
      <c r="I134" s="166" t="s">
        <v>702</v>
      </c>
      <c r="J134" s="166" t="s">
        <v>704</v>
      </c>
      <c r="K134" s="185"/>
      <c r="L134" s="166" t="s">
        <v>663</v>
      </c>
      <c r="M134" s="165">
        <v>48</v>
      </c>
      <c r="N134" s="166" t="s">
        <v>491</v>
      </c>
      <c r="O134" s="167">
        <v>0</v>
      </c>
      <c r="P134" s="167">
        <v>200000</v>
      </c>
      <c r="Q134" s="167">
        <v>600000</v>
      </c>
      <c r="R134" s="167">
        <v>0</v>
      </c>
      <c r="S134" s="167">
        <f t="shared" si="1"/>
        <v>800000</v>
      </c>
      <c r="T134" s="167">
        <v>0</v>
      </c>
      <c r="U134" s="167">
        <v>0</v>
      </c>
      <c r="V134" s="186"/>
      <c r="W134" s="166" t="s">
        <v>495</v>
      </c>
      <c r="X134" s="165"/>
      <c r="Y134" s="168"/>
    </row>
    <row r="135" spans="1:25" ht="30">
      <c r="A135" s="166" t="s">
        <v>897</v>
      </c>
      <c r="B135" s="165">
        <v>2025</v>
      </c>
      <c r="C135" s="168"/>
      <c r="D135" s="166" t="s">
        <v>74</v>
      </c>
      <c r="E135" s="183"/>
      <c r="F135" s="166"/>
      <c r="G135" s="166" t="s">
        <v>356</v>
      </c>
      <c r="H135" s="166" t="s">
        <v>660</v>
      </c>
      <c r="I135" s="166" t="s">
        <v>705</v>
      </c>
      <c r="J135" s="166" t="s">
        <v>706</v>
      </c>
      <c r="K135" s="185"/>
      <c r="L135" s="166" t="s">
        <v>707</v>
      </c>
      <c r="M135" s="165">
        <v>36</v>
      </c>
      <c r="N135" s="166" t="s">
        <v>491</v>
      </c>
      <c r="O135" s="167">
        <v>200000</v>
      </c>
      <c r="P135" s="167">
        <v>200000</v>
      </c>
      <c r="Q135" s="167">
        <v>200000</v>
      </c>
      <c r="R135" s="167">
        <v>0</v>
      </c>
      <c r="S135" s="167">
        <f t="shared" si="1"/>
        <v>600000</v>
      </c>
      <c r="T135" s="167">
        <v>0</v>
      </c>
      <c r="U135" s="167">
        <v>0</v>
      </c>
      <c r="V135" s="186"/>
      <c r="W135" s="166" t="s">
        <v>495</v>
      </c>
      <c r="X135" s="165"/>
      <c r="Y135" s="168"/>
    </row>
    <row r="136" spans="1:25" ht="30">
      <c r="A136" s="166" t="s">
        <v>898</v>
      </c>
      <c r="B136" s="166">
        <v>2026</v>
      </c>
      <c r="C136" s="166"/>
      <c r="D136" s="166" t="s">
        <v>74</v>
      </c>
      <c r="E136" s="183"/>
      <c r="F136" s="166"/>
      <c r="G136" s="166" t="s">
        <v>356</v>
      </c>
      <c r="H136" s="166" t="s">
        <v>708</v>
      </c>
      <c r="I136" s="166" t="s">
        <v>700</v>
      </c>
      <c r="J136" s="166" t="s">
        <v>710</v>
      </c>
      <c r="K136" s="185"/>
      <c r="L136" s="166" t="s">
        <v>709</v>
      </c>
      <c r="M136" s="166">
        <v>60</v>
      </c>
      <c r="N136" s="166" t="s">
        <v>626</v>
      </c>
      <c r="O136" s="167">
        <v>0</v>
      </c>
      <c r="P136" s="187">
        <v>1939900.7378400001</v>
      </c>
      <c r="Q136" s="187">
        <v>2586534.3171199998</v>
      </c>
      <c r="R136" s="187">
        <v>8406236.5306400005</v>
      </c>
      <c r="S136" s="167">
        <f t="shared" ref="S136:S138" si="2">SUM(O136:R136)</f>
        <v>12932671.5856</v>
      </c>
      <c r="T136" s="167">
        <v>0</v>
      </c>
      <c r="U136" s="167">
        <v>0</v>
      </c>
      <c r="V136" s="166"/>
      <c r="W136" s="166" t="s">
        <v>495</v>
      </c>
      <c r="X136" s="166"/>
      <c r="Y136" s="168"/>
    </row>
    <row r="137" spans="1:25" ht="30">
      <c r="A137" s="166" t="s">
        <v>899</v>
      </c>
      <c r="B137" s="165">
        <v>2025</v>
      </c>
      <c r="C137" s="168"/>
      <c r="D137" s="166" t="s">
        <v>74</v>
      </c>
      <c r="E137" s="183"/>
      <c r="F137" s="166"/>
      <c r="G137" s="166" t="s">
        <v>356</v>
      </c>
      <c r="H137" s="166" t="s">
        <v>660</v>
      </c>
      <c r="I137" s="165">
        <v>241115000</v>
      </c>
      <c r="J137" s="166" t="s">
        <v>711</v>
      </c>
      <c r="K137" s="185"/>
      <c r="L137" s="166" t="s">
        <v>712</v>
      </c>
      <c r="M137" s="165">
        <v>36</v>
      </c>
      <c r="N137" s="166" t="s">
        <v>491</v>
      </c>
      <c r="O137" s="167">
        <v>2300000</v>
      </c>
      <c r="P137" s="167">
        <v>2300000</v>
      </c>
      <c r="Q137" s="167">
        <v>2300000</v>
      </c>
      <c r="R137" s="167">
        <v>0</v>
      </c>
      <c r="S137" s="167">
        <f t="shared" si="2"/>
        <v>6900000</v>
      </c>
      <c r="T137" s="167">
        <v>0</v>
      </c>
      <c r="U137" s="167">
        <v>0</v>
      </c>
      <c r="V137" s="186"/>
      <c r="W137" s="166" t="s">
        <v>495</v>
      </c>
      <c r="X137" s="165"/>
      <c r="Y137" s="168"/>
    </row>
    <row r="138" spans="1:25" ht="45">
      <c r="A138" s="166" t="s">
        <v>900</v>
      </c>
      <c r="B138" s="165">
        <v>2025</v>
      </c>
      <c r="C138" s="168"/>
      <c r="D138" s="166" t="s">
        <v>74</v>
      </c>
      <c r="E138" s="183"/>
      <c r="F138" s="166"/>
      <c r="G138" s="166" t="s">
        <v>356</v>
      </c>
      <c r="H138" s="166" t="s">
        <v>660</v>
      </c>
      <c r="I138" s="166" t="s">
        <v>713</v>
      </c>
      <c r="J138" s="294" t="s">
        <v>714</v>
      </c>
      <c r="K138" s="185"/>
      <c r="L138" s="294"/>
      <c r="M138" s="165">
        <v>24</v>
      </c>
      <c r="N138" s="166" t="s">
        <v>491</v>
      </c>
      <c r="O138" s="167">
        <v>400000</v>
      </c>
      <c r="P138" s="167">
        <v>400000</v>
      </c>
      <c r="Q138" s="167">
        <v>0</v>
      </c>
      <c r="R138" s="167">
        <v>0</v>
      </c>
      <c r="S138" s="167">
        <f t="shared" si="2"/>
        <v>800000</v>
      </c>
      <c r="T138" s="167">
        <v>0</v>
      </c>
      <c r="U138" s="167">
        <v>0</v>
      </c>
      <c r="V138" s="186"/>
      <c r="W138" s="166" t="s">
        <v>495</v>
      </c>
      <c r="X138" s="165"/>
      <c r="Y138" s="168"/>
    </row>
    <row r="139" spans="1:25" ht="15">
      <c r="A139" s="188"/>
      <c r="B139" s="188"/>
      <c r="C139" s="188"/>
      <c r="D139" s="188"/>
      <c r="E139" s="188"/>
      <c r="F139" s="188"/>
      <c r="G139" s="188"/>
      <c r="H139" s="188"/>
      <c r="I139" s="188"/>
      <c r="J139" s="188"/>
      <c r="K139" s="166"/>
      <c r="L139" s="188"/>
      <c r="M139" s="188"/>
      <c r="N139" s="188"/>
      <c r="O139" s="167">
        <f t="shared" ref="O139:R139" si="3">SUM(O7:O138)</f>
        <v>122419199.35324153</v>
      </c>
      <c r="P139" s="167">
        <f t="shared" si="3"/>
        <v>136366791.17822248</v>
      </c>
      <c r="Q139" s="167">
        <f t="shared" si="3"/>
        <v>127992412.90750252</v>
      </c>
      <c r="R139" s="167">
        <f t="shared" si="3"/>
        <v>96252259.635230184</v>
      </c>
      <c r="S139" s="167">
        <f>SUM(S7:S138)</f>
        <v>483030663.0741967</v>
      </c>
      <c r="T139" s="189"/>
      <c r="U139" s="189"/>
      <c r="V139" s="186"/>
      <c r="W139" s="166"/>
      <c r="X139" s="165"/>
      <c r="Y139" s="165"/>
    </row>
    <row r="140" spans="1:25" ht="15">
      <c r="A140" s="170"/>
      <c r="B140" s="170"/>
      <c r="C140" s="170"/>
      <c r="D140" s="170"/>
      <c r="E140" s="170"/>
      <c r="F140" s="170"/>
      <c r="G140" s="170"/>
      <c r="H140" s="170"/>
      <c r="I140" s="170"/>
      <c r="J140" s="170"/>
      <c r="K140" s="170"/>
      <c r="L140" s="170"/>
      <c r="M140" s="170"/>
      <c r="N140" s="170"/>
      <c r="O140" s="170"/>
      <c r="P140" s="170"/>
      <c r="Q140" s="171"/>
      <c r="R140" s="171"/>
      <c r="S140" s="171"/>
      <c r="T140" s="171"/>
      <c r="U140" s="171"/>
      <c r="V140" s="170"/>
      <c r="W140" s="170"/>
      <c r="X140" s="170"/>
      <c r="Y140" s="170"/>
    </row>
    <row r="141" spans="1:25" ht="15">
      <c r="A141" s="170"/>
      <c r="B141" s="170"/>
      <c r="C141" s="170"/>
      <c r="D141" s="170"/>
      <c r="E141" s="170"/>
      <c r="F141" s="170"/>
      <c r="G141" s="170"/>
      <c r="H141" s="170"/>
      <c r="I141" s="170"/>
      <c r="J141" s="170"/>
      <c r="K141" s="170"/>
      <c r="L141" s="170"/>
      <c r="M141" s="170"/>
      <c r="N141" s="170"/>
      <c r="O141" s="170"/>
      <c r="P141" s="170"/>
      <c r="Q141" s="171"/>
      <c r="R141" s="171"/>
      <c r="S141" s="171"/>
      <c r="T141" s="171"/>
      <c r="U141" s="171"/>
      <c r="V141" s="170"/>
      <c r="W141" s="170"/>
      <c r="X141" s="170"/>
      <c r="Y141" s="170"/>
    </row>
    <row r="142" spans="1:25" ht="15">
      <c r="A142" s="170"/>
      <c r="B142" s="170"/>
      <c r="C142" s="170"/>
      <c r="D142" s="170"/>
      <c r="E142" s="170"/>
      <c r="F142" s="170"/>
      <c r="G142" s="170"/>
      <c r="H142" s="170"/>
      <c r="I142" s="170"/>
      <c r="J142" s="170"/>
      <c r="K142" s="170"/>
      <c r="L142" s="170"/>
      <c r="M142" s="170"/>
      <c r="N142" s="170"/>
      <c r="O142" s="170"/>
      <c r="P142" s="170"/>
      <c r="Q142" s="171"/>
      <c r="R142" s="171"/>
      <c r="S142" s="171"/>
      <c r="T142" s="171"/>
      <c r="U142" s="171"/>
      <c r="V142" s="255" t="s">
        <v>12</v>
      </c>
      <c r="W142" s="255"/>
      <c r="X142" s="255"/>
      <c r="Y142" s="255"/>
    </row>
    <row r="143" spans="1:25" ht="15">
      <c r="A143" s="170"/>
      <c r="B143" s="170"/>
      <c r="C143" s="170"/>
      <c r="D143" s="170"/>
      <c r="E143" s="170"/>
      <c r="F143" s="170"/>
      <c r="G143" s="170"/>
      <c r="H143" s="170"/>
      <c r="I143" s="170"/>
      <c r="J143" s="170"/>
      <c r="K143" s="170"/>
      <c r="L143" s="170"/>
      <c r="M143" s="170"/>
      <c r="N143" s="170"/>
      <c r="O143" s="170"/>
      <c r="P143" s="170"/>
      <c r="Q143" s="171"/>
      <c r="R143" s="171"/>
      <c r="S143" s="171"/>
      <c r="T143" s="171"/>
      <c r="U143" s="171"/>
      <c r="V143" s="170"/>
      <c r="W143" s="255"/>
      <c r="X143" s="255"/>
      <c r="Y143" s="255"/>
    </row>
    <row r="144" spans="1:25" ht="15">
      <c r="A144" s="170"/>
      <c r="B144" s="170"/>
      <c r="C144" s="170"/>
      <c r="D144" s="170"/>
      <c r="E144" s="170"/>
      <c r="F144" s="170"/>
      <c r="G144" s="170"/>
      <c r="H144" s="170"/>
      <c r="I144" s="170"/>
      <c r="J144" s="170"/>
      <c r="K144" s="170"/>
      <c r="L144" s="170"/>
      <c r="M144" s="170"/>
      <c r="N144" s="170"/>
      <c r="O144" s="170"/>
      <c r="P144" s="170"/>
      <c r="Q144" s="171"/>
      <c r="R144" s="171"/>
      <c r="S144" s="171"/>
      <c r="T144" s="171"/>
      <c r="U144" s="171"/>
      <c r="V144" s="170"/>
      <c r="W144" s="170"/>
      <c r="X144" s="170"/>
      <c r="Y144" s="170"/>
    </row>
    <row r="145" spans="1:25" ht="15">
      <c r="A145" s="170"/>
      <c r="B145" s="170"/>
      <c r="C145" s="170"/>
      <c r="D145" s="170"/>
      <c r="E145" s="170"/>
      <c r="F145" s="170"/>
      <c r="G145" s="170"/>
      <c r="H145" s="170"/>
      <c r="I145" s="170"/>
      <c r="J145" s="170"/>
      <c r="K145" s="170"/>
      <c r="L145" s="170"/>
      <c r="M145" s="170"/>
      <c r="N145" s="170"/>
      <c r="O145" s="170"/>
      <c r="P145" s="172"/>
      <c r="Q145" s="172"/>
      <c r="R145" s="172"/>
      <c r="S145" s="172"/>
      <c r="T145" s="172"/>
      <c r="U145" s="172"/>
      <c r="V145" s="172"/>
      <c r="W145" s="172"/>
      <c r="X145" s="172"/>
      <c r="Y145" s="170"/>
    </row>
    <row r="146" spans="1:25" ht="15">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row>
    <row r="147" spans="1:25" ht="15">
      <c r="A147" s="173" t="s">
        <v>75</v>
      </c>
      <c r="B147" s="174"/>
      <c r="C147" s="174"/>
      <c r="D147" s="174"/>
      <c r="E147" s="174"/>
      <c r="F147" s="174"/>
      <c r="G147" s="174"/>
      <c r="H147" s="174"/>
      <c r="I147" s="174"/>
      <c r="J147" s="174"/>
      <c r="K147" s="174"/>
      <c r="L147" s="174"/>
      <c r="M147" s="174"/>
      <c r="N147" s="174"/>
      <c r="O147" s="174"/>
      <c r="P147" s="170"/>
      <c r="Q147" s="170"/>
      <c r="R147" s="170"/>
      <c r="S147" s="170"/>
      <c r="T147" s="170"/>
      <c r="U147" s="170"/>
      <c r="V147" s="170"/>
      <c r="W147" s="170"/>
      <c r="X147" s="256"/>
      <c r="Y147" s="256"/>
    </row>
    <row r="148" spans="1:25" ht="15">
      <c r="A148" s="175" t="s">
        <v>715</v>
      </c>
      <c r="B148" s="174"/>
      <c r="C148" s="174"/>
      <c r="D148" s="174"/>
      <c r="E148" s="174"/>
      <c r="F148" s="174"/>
      <c r="G148" s="174"/>
      <c r="H148" s="174"/>
      <c r="I148" s="174"/>
      <c r="J148" s="174"/>
      <c r="K148" s="174"/>
      <c r="L148" s="174"/>
      <c r="M148" s="174"/>
      <c r="N148" s="174"/>
      <c r="O148" s="174"/>
      <c r="P148" s="170"/>
      <c r="Q148" s="170"/>
      <c r="R148" s="170"/>
      <c r="S148" s="170"/>
      <c r="T148" s="170"/>
      <c r="U148" s="170"/>
      <c r="V148" s="170"/>
      <c r="W148" s="170"/>
      <c r="X148" s="256"/>
      <c r="Y148" s="256"/>
    </row>
    <row r="149" spans="1:25" ht="15">
      <c r="A149" s="251" t="s">
        <v>716</v>
      </c>
      <c r="B149" s="251"/>
      <c r="C149" s="251"/>
      <c r="D149" s="251"/>
      <c r="E149" s="251"/>
      <c r="F149" s="251"/>
      <c r="G149" s="251"/>
      <c r="H149" s="251"/>
      <c r="I149" s="251"/>
      <c r="J149" s="251"/>
      <c r="K149" s="251"/>
      <c r="L149" s="251"/>
      <c r="M149" s="251"/>
      <c r="N149" s="251"/>
      <c r="O149" s="251"/>
      <c r="P149" s="170"/>
      <c r="Q149" s="170"/>
      <c r="R149" s="170"/>
      <c r="S149" s="170"/>
      <c r="T149" s="170"/>
      <c r="U149" s="170"/>
      <c r="V149" s="172"/>
      <c r="W149" s="172"/>
      <c r="X149" s="172"/>
      <c r="Y149" s="172"/>
    </row>
    <row r="150" spans="1:25" ht="15">
      <c r="A150" s="251" t="s">
        <v>717</v>
      </c>
      <c r="B150" s="251"/>
      <c r="C150" s="251"/>
      <c r="D150" s="251"/>
      <c r="E150" s="251"/>
      <c r="F150" s="251"/>
      <c r="G150" s="251"/>
      <c r="H150" s="251"/>
      <c r="I150" s="251"/>
      <c r="J150" s="251"/>
      <c r="K150" s="251"/>
      <c r="L150" s="251"/>
      <c r="M150" s="251"/>
      <c r="N150" s="251"/>
      <c r="O150" s="251"/>
      <c r="P150" s="170"/>
      <c r="Q150" s="170"/>
      <c r="R150" s="170"/>
      <c r="S150" s="170"/>
      <c r="T150" s="170"/>
      <c r="U150" s="170"/>
      <c r="V150" s="172"/>
      <c r="W150" s="172"/>
      <c r="X150" s="172"/>
      <c r="Y150" s="172"/>
    </row>
    <row r="151" spans="1:25" ht="15">
      <c r="A151" s="251" t="s">
        <v>718</v>
      </c>
      <c r="B151" s="251"/>
      <c r="C151" s="251"/>
      <c r="D151" s="251"/>
      <c r="E151" s="251"/>
      <c r="F151" s="251"/>
      <c r="G151" s="251"/>
      <c r="H151" s="251"/>
      <c r="I151" s="251"/>
      <c r="J151" s="251"/>
      <c r="K151" s="251"/>
      <c r="L151" s="251"/>
      <c r="M151" s="251"/>
      <c r="N151" s="251"/>
      <c r="O151" s="251"/>
      <c r="P151" s="170"/>
      <c r="Q151" s="170"/>
      <c r="R151" s="170"/>
      <c r="S151" s="170"/>
      <c r="T151" s="170"/>
      <c r="U151" s="170"/>
      <c r="V151" s="170"/>
      <c r="W151" s="256"/>
      <c r="X151" s="256"/>
      <c r="Y151" s="256"/>
    </row>
    <row r="152" spans="1:25" ht="15">
      <c r="A152" s="251" t="s">
        <v>719</v>
      </c>
      <c r="B152" s="251"/>
      <c r="C152" s="251"/>
      <c r="D152" s="251"/>
      <c r="E152" s="251"/>
      <c r="F152" s="251"/>
      <c r="G152" s="251"/>
      <c r="H152" s="251"/>
      <c r="I152" s="251"/>
      <c r="J152" s="251"/>
      <c r="K152" s="251"/>
      <c r="L152" s="251"/>
      <c r="M152" s="251"/>
      <c r="N152" s="251"/>
      <c r="O152" s="251"/>
      <c r="P152" s="170"/>
      <c r="Q152" s="170"/>
      <c r="R152" s="170"/>
      <c r="S152" s="170"/>
      <c r="T152" s="170"/>
      <c r="U152" s="170"/>
      <c r="V152" s="172"/>
      <c r="W152" s="172"/>
      <c r="X152" s="172"/>
      <c r="Y152" s="172"/>
    </row>
    <row r="153" spans="1:25" ht="15">
      <c r="A153" s="251" t="s">
        <v>720</v>
      </c>
      <c r="B153" s="251"/>
      <c r="C153" s="251"/>
      <c r="D153" s="251"/>
      <c r="E153" s="251"/>
      <c r="F153" s="251"/>
      <c r="G153" s="251"/>
      <c r="H153" s="251"/>
      <c r="I153" s="251"/>
      <c r="J153" s="251"/>
      <c r="K153" s="251"/>
      <c r="L153" s="251"/>
      <c r="M153" s="251"/>
      <c r="N153" s="251"/>
      <c r="O153" s="251"/>
      <c r="P153" s="170"/>
      <c r="Q153" s="170"/>
      <c r="R153" s="170"/>
      <c r="S153" s="170"/>
      <c r="T153" s="170"/>
      <c r="U153" s="170"/>
      <c r="V153" s="172"/>
      <c r="W153" s="172"/>
      <c r="X153" s="172"/>
      <c r="Y153" s="172"/>
    </row>
    <row r="154" spans="1:25" ht="15">
      <c r="A154" s="251" t="s">
        <v>721</v>
      </c>
      <c r="B154" s="251"/>
      <c r="C154" s="251"/>
      <c r="D154" s="251"/>
      <c r="E154" s="251"/>
      <c r="F154" s="251"/>
      <c r="G154" s="251"/>
      <c r="H154" s="251"/>
      <c r="I154" s="251"/>
      <c r="J154" s="251"/>
      <c r="K154" s="251"/>
      <c r="L154" s="251"/>
      <c r="M154" s="251"/>
      <c r="N154" s="251"/>
      <c r="O154" s="251"/>
      <c r="P154" s="170"/>
      <c r="Q154" s="170"/>
      <c r="R154" s="170"/>
      <c r="S154" s="170"/>
      <c r="T154" s="170"/>
      <c r="U154" s="170"/>
      <c r="V154" s="172"/>
      <c r="W154" s="172"/>
      <c r="X154" s="172"/>
      <c r="Y154" s="172"/>
    </row>
    <row r="155" spans="1:25" ht="15">
      <c r="A155" s="251" t="s">
        <v>722</v>
      </c>
      <c r="B155" s="251"/>
      <c r="C155" s="251"/>
      <c r="D155" s="251"/>
      <c r="E155" s="251"/>
      <c r="F155" s="251"/>
      <c r="G155" s="251"/>
      <c r="H155" s="251"/>
      <c r="I155" s="251"/>
      <c r="J155" s="251"/>
      <c r="K155" s="251"/>
      <c r="L155" s="251"/>
      <c r="M155" s="251"/>
      <c r="N155" s="251"/>
      <c r="O155" s="251"/>
      <c r="P155" s="170"/>
      <c r="Q155" s="170"/>
      <c r="R155" s="170"/>
      <c r="S155" s="170"/>
      <c r="T155" s="170"/>
      <c r="U155" s="170"/>
      <c r="V155" s="172"/>
      <c r="W155" s="172"/>
      <c r="X155" s="172"/>
      <c r="Y155" s="172"/>
    </row>
    <row r="156" spans="1:25" ht="15">
      <c r="A156" s="251" t="s">
        <v>723</v>
      </c>
      <c r="B156" s="251"/>
      <c r="C156" s="251"/>
      <c r="D156" s="251"/>
      <c r="E156" s="251"/>
      <c r="F156" s="251"/>
      <c r="G156" s="251"/>
      <c r="H156" s="251"/>
      <c r="I156" s="251"/>
      <c r="J156" s="251"/>
      <c r="K156" s="251"/>
      <c r="L156" s="251"/>
      <c r="M156" s="251"/>
      <c r="N156" s="251"/>
      <c r="O156" s="251"/>
      <c r="P156" s="170"/>
      <c r="Q156" s="170"/>
      <c r="R156" s="170"/>
      <c r="S156" s="170"/>
      <c r="T156" s="170"/>
      <c r="U156" s="170"/>
      <c r="V156" s="172"/>
      <c r="W156" s="172"/>
      <c r="X156" s="172"/>
      <c r="Y156" s="172"/>
    </row>
    <row r="157" spans="1:25" ht="15">
      <c r="A157" s="251" t="s">
        <v>724</v>
      </c>
      <c r="B157" s="251"/>
      <c r="C157" s="251"/>
      <c r="D157" s="251"/>
      <c r="E157" s="251"/>
      <c r="F157" s="251"/>
      <c r="G157" s="251"/>
      <c r="H157" s="251"/>
      <c r="I157" s="251"/>
      <c r="J157" s="251"/>
      <c r="K157" s="251"/>
      <c r="L157" s="251"/>
      <c r="M157" s="251"/>
      <c r="N157" s="251"/>
      <c r="O157" s="251"/>
      <c r="P157" s="170"/>
      <c r="Q157" s="170"/>
      <c r="R157" s="170"/>
      <c r="S157" s="170"/>
      <c r="T157" s="170"/>
      <c r="U157" s="170"/>
      <c r="V157" s="172"/>
      <c r="W157" s="172"/>
      <c r="X157" s="172"/>
      <c r="Y157" s="172"/>
    </row>
    <row r="158" spans="1:25" ht="15">
      <c r="A158" s="251" t="s">
        <v>725</v>
      </c>
      <c r="B158" s="251"/>
      <c r="C158" s="251"/>
      <c r="D158" s="251"/>
      <c r="E158" s="251"/>
      <c r="F158" s="251"/>
      <c r="G158" s="251"/>
      <c r="H158" s="251"/>
      <c r="I158" s="251"/>
      <c r="J158" s="251"/>
      <c r="K158" s="251"/>
      <c r="L158" s="251"/>
      <c r="M158" s="251"/>
      <c r="N158" s="251"/>
      <c r="O158" s="251"/>
      <c r="P158" s="170"/>
      <c r="Q158" s="170"/>
      <c r="R158" s="170"/>
      <c r="S158" s="170"/>
      <c r="T158" s="170"/>
      <c r="U158" s="170"/>
      <c r="V158" s="172"/>
      <c r="W158" s="172"/>
      <c r="X158" s="172"/>
      <c r="Y158" s="172"/>
    </row>
    <row r="159" spans="1:25" ht="15">
      <c r="A159" s="251" t="s">
        <v>726</v>
      </c>
      <c r="B159" s="251"/>
      <c r="C159" s="251"/>
      <c r="D159" s="251"/>
      <c r="E159" s="251"/>
      <c r="F159" s="251"/>
      <c r="G159" s="251"/>
      <c r="H159" s="251"/>
      <c r="I159" s="251"/>
      <c r="J159" s="251"/>
      <c r="K159" s="251"/>
      <c r="L159" s="251"/>
      <c r="M159" s="251"/>
      <c r="N159" s="251"/>
      <c r="O159" s="251"/>
      <c r="P159" s="170"/>
      <c r="Q159" s="170"/>
      <c r="R159" s="170"/>
      <c r="S159" s="170"/>
      <c r="T159" s="170"/>
      <c r="U159" s="170"/>
      <c r="V159" s="172"/>
      <c r="W159" s="172"/>
      <c r="X159" s="172"/>
      <c r="Y159" s="172"/>
    </row>
    <row r="160" spans="1:25" ht="15">
      <c r="A160" s="251" t="s">
        <v>727</v>
      </c>
      <c r="B160" s="251"/>
      <c r="C160" s="251"/>
      <c r="D160" s="251"/>
      <c r="E160" s="251"/>
      <c r="F160" s="251"/>
      <c r="G160" s="251"/>
      <c r="H160" s="251"/>
      <c r="I160" s="251"/>
      <c r="J160" s="251"/>
      <c r="K160" s="251"/>
      <c r="L160" s="251"/>
      <c r="M160" s="251"/>
      <c r="N160" s="251"/>
      <c r="O160" s="251"/>
      <c r="P160" s="170"/>
      <c r="Q160" s="170"/>
      <c r="R160" s="170"/>
      <c r="S160" s="170"/>
      <c r="T160" s="170"/>
      <c r="U160" s="170"/>
      <c r="V160" s="172"/>
      <c r="W160" s="172"/>
      <c r="X160" s="172"/>
      <c r="Y160" s="172"/>
    </row>
    <row r="161" spans="1:25" ht="15">
      <c r="A161" s="251" t="s">
        <v>728</v>
      </c>
      <c r="B161" s="251"/>
      <c r="C161" s="251"/>
      <c r="D161" s="251"/>
      <c r="E161" s="251"/>
      <c r="F161" s="251"/>
      <c r="G161" s="251"/>
      <c r="H161" s="251"/>
      <c r="I161" s="251"/>
      <c r="J161" s="251"/>
      <c r="K161" s="251"/>
      <c r="L161" s="251"/>
      <c r="M161" s="251"/>
      <c r="N161" s="251"/>
      <c r="O161" s="251"/>
      <c r="P161" s="170"/>
      <c r="Q161" s="170"/>
      <c r="R161" s="170"/>
      <c r="S161" s="170"/>
      <c r="T161" s="170"/>
      <c r="U161" s="170"/>
      <c r="V161" s="172"/>
      <c r="W161" s="172"/>
      <c r="X161" s="172"/>
      <c r="Y161" s="172"/>
    </row>
    <row r="162" spans="1:25" ht="15">
      <c r="A162" s="256"/>
      <c r="B162" s="256"/>
      <c r="C162" s="256"/>
      <c r="D162" s="256"/>
      <c r="E162" s="256"/>
      <c r="F162" s="256"/>
      <c r="G162" s="256"/>
      <c r="H162" s="256"/>
      <c r="I162" s="256"/>
      <c r="J162" s="256"/>
      <c r="K162" s="256"/>
      <c r="L162" s="256"/>
      <c r="M162" s="256"/>
      <c r="N162" s="256"/>
      <c r="O162" s="256"/>
      <c r="P162" s="170"/>
      <c r="Q162" s="170"/>
      <c r="R162" s="170"/>
      <c r="S162" s="170"/>
      <c r="T162" s="170"/>
      <c r="U162" s="170"/>
      <c r="V162" s="172"/>
      <c r="W162" s="172"/>
      <c r="X162" s="172"/>
      <c r="Y162" s="172"/>
    </row>
    <row r="163" spans="1:25" ht="15">
      <c r="A163" s="258" t="s">
        <v>729</v>
      </c>
      <c r="B163" s="258"/>
      <c r="C163" s="258"/>
      <c r="D163" s="258"/>
      <c r="E163" s="258"/>
      <c r="F163" s="172"/>
      <c r="G163" s="172"/>
      <c r="H163" s="172"/>
      <c r="I163" s="172"/>
      <c r="J163" s="172"/>
      <c r="K163" s="172"/>
      <c r="L163" s="172"/>
      <c r="M163" s="172"/>
      <c r="N163" s="172"/>
      <c r="O163" s="172"/>
      <c r="P163" s="170"/>
      <c r="Q163" s="170"/>
      <c r="R163" s="170"/>
      <c r="S163" s="170"/>
      <c r="T163" s="170"/>
      <c r="U163" s="170"/>
      <c r="V163" s="172"/>
      <c r="W163" s="172"/>
      <c r="X163" s="172"/>
      <c r="Y163" s="172"/>
    </row>
    <row r="164" spans="1:25" ht="15">
      <c r="A164" s="257" t="s">
        <v>99</v>
      </c>
      <c r="B164" s="257"/>
      <c r="C164" s="257"/>
      <c r="D164" s="257"/>
      <c r="E164" s="257"/>
      <c r="F164" s="257"/>
      <c r="G164" s="257"/>
      <c r="H164" s="257"/>
      <c r="I164" s="257"/>
      <c r="J164" s="257"/>
      <c r="K164" s="257"/>
      <c r="L164" s="257"/>
      <c r="M164" s="257"/>
      <c r="N164" s="257"/>
      <c r="O164" s="257"/>
      <c r="P164" s="170"/>
      <c r="Q164" s="170"/>
      <c r="R164" s="170"/>
      <c r="S164" s="170"/>
      <c r="T164" s="170"/>
      <c r="U164" s="170"/>
      <c r="V164" s="172"/>
      <c r="W164" s="172"/>
      <c r="X164" s="172"/>
      <c r="Y164" s="172"/>
    </row>
    <row r="165" spans="1:25" ht="15">
      <c r="A165" s="257" t="s">
        <v>100</v>
      </c>
      <c r="B165" s="257"/>
      <c r="C165" s="257"/>
      <c r="D165" s="257"/>
      <c r="E165" s="257"/>
      <c r="F165" s="257"/>
      <c r="G165" s="257"/>
      <c r="H165" s="257"/>
      <c r="I165" s="257"/>
      <c r="J165" s="257"/>
      <c r="K165" s="257"/>
      <c r="L165" s="257"/>
      <c r="M165" s="257"/>
      <c r="N165" s="257"/>
      <c r="O165" s="257"/>
      <c r="P165" s="170"/>
      <c r="Q165" s="170"/>
      <c r="R165" s="170"/>
      <c r="S165" s="170"/>
      <c r="T165" s="170"/>
      <c r="U165" s="170"/>
      <c r="V165" s="172"/>
      <c r="W165" s="172"/>
      <c r="X165" s="172"/>
      <c r="Y165" s="172"/>
    </row>
    <row r="166" spans="1:25" ht="15">
      <c r="A166" s="257" t="s">
        <v>101</v>
      </c>
      <c r="B166" s="257"/>
      <c r="C166" s="257"/>
      <c r="D166" s="257"/>
      <c r="E166" s="257"/>
      <c r="F166" s="257"/>
      <c r="G166" s="257"/>
      <c r="H166" s="257"/>
      <c r="I166" s="257"/>
      <c r="J166" s="257"/>
      <c r="K166" s="257"/>
      <c r="L166" s="257"/>
      <c r="M166" s="257"/>
      <c r="N166" s="257"/>
      <c r="O166" s="257"/>
      <c r="P166" s="170"/>
      <c r="Q166" s="170"/>
      <c r="R166" s="170"/>
      <c r="S166" s="170"/>
      <c r="T166" s="170"/>
      <c r="U166" s="170"/>
      <c r="V166" s="172"/>
      <c r="W166" s="172"/>
      <c r="X166" s="172"/>
      <c r="Y166" s="172"/>
    </row>
    <row r="167" spans="1:25" ht="15">
      <c r="A167" s="258" t="s">
        <v>730</v>
      </c>
      <c r="B167" s="258"/>
      <c r="C167" s="258"/>
      <c r="D167" s="258"/>
      <c r="E167" s="258"/>
      <c r="F167" s="172"/>
      <c r="G167" s="172"/>
      <c r="H167" s="172"/>
      <c r="I167" s="172"/>
      <c r="J167" s="172"/>
      <c r="K167" s="172"/>
      <c r="L167" s="172"/>
      <c r="M167" s="172"/>
      <c r="N167" s="172"/>
      <c r="O167" s="172"/>
      <c r="P167" s="170"/>
      <c r="Q167" s="170"/>
      <c r="R167" s="170"/>
      <c r="S167" s="170"/>
      <c r="T167" s="170"/>
      <c r="U167" s="170"/>
      <c r="V167" s="172"/>
      <c r="W167" s="172"/>
      <c r="X167" s="172"/>
      <c r="Y167" s="172"/>
    </row>
    <row r="168" spans="1:25" ht="15">
      <c r="A168" s="257" t="s">
        <v>104</v>
      </c>
      <c r="B168" s="257"/>
      <c r="C168" s="257"/>
      <c r="D168" s="257"/>
      <c r="E168" s="257"/>
      <c r="F168" s="172"/>
      <c r="G168" s="172"/>
      <c r="H168" s="172"/>
      <c r="I168" s="172"/>
      <c r="J168" s="172"/>
      <c r="K168" s="172"/>
      <c r="L168" s="172"/>
      <c r="M168" s="172"/>
      <c r="N168" s="172"/>
      <c r="O168" s="172"/>
      <c r="P168" s="172"/>
      <c r="Q168" s="172"/>
      <c r="R168" s="172"/>
      <c r="S168" s="172"/>
      <c r="T168" s="172"/>
      <c r="U168" s="172"/>
      <c r="V168" s="172"/>
      <c r="W168" s="172"/>
      <c r="X168" s="172"/>
      <c r="Y168" s="172"/>
    </row>
    <row r="169" spans="1:25" ht="15">
      <c r="A169" s="257" t="s">
        <v>731</v>
      </c>
      <c r="B169" s="257"/>
      <c r="C169" s="257"/>
      <c r="D169" s="257"/>
      <c r="E169" s="257"/>
      <c r="F169" s="172"/>
      <c r="G169" s="172"/>
      <c r="H169" s="172"/>
      <c r="I169" s="172"/>
      <c r="J169" s="172"/>
      <c r="K169" s="172"/>
      <c r="L169" s="172"/>
      <c r="M169" s="172"/>
      <c r="N169" s="172"/>
      <c r="O169" s="172"/>
      <c r="P169" s="172"/>
      <c r="Q169" s="172"/>
      <c r="R169" s="172"/>
      <c r="S169" s="172"/>
      <c r="T169" s="172"/>
      <c r="U169" s="172"/>
      <c r="V169" s="172"/>
      <c r="W169" s="172"/>
      <c r="X169" s="172"/>
      <c r="Y169" s="172"/>
    </row>
    <row r="170" spans="1:25" ht="15">
      <c r="A170" s="257" t="s">
        <v>106</v>
      </c>
      <c r="B170" s="257"/>
      <c r="C170" s="257"/>
      <c r="D170" s="257"/>
      <c r="E170" s="257"/>
      <c r="F170" s="172"/>
      <c r="G170" s="172"/>
      <c r="H170" s="172"/>
      <c r="I170" s="172"/>
      <c r="J170" s="172"/>
      <c r="K170" s="172"/>
      <c r="L170" s="172"/>
      <c r="M170" s="172"/>
      <c r="N170" s="172"/>
      <c r="O170" s="172"/>
      <c r="P170" s="172"/>
      <c r="Q170" s="172"/>
      <c r="R170" s="172"/>
      <c r="S170" s="172"/>
      <c r="T170" s="172"/>
      <c r="U170" s="172"/>
      <c r="V170" s="172"/>
      <c r="W170" s="172"/>
      <c r="X170" s="172"/>
      <c r="Y170" s="172"/>
    </row>
    <row r="171" spans="1:25" ht="15">
      <c r="A171" s="257" t="s">
        <v>107</v>
      </c>
      <c r="B171" s="257"/>
      <c r="C171" s="257"/>
      <c r="D171" s="257"/>
      <c r="E171" s="257"/>
      <c r="F171" s="172"/>
      <c r="G171" s="172"/>
      <c r="H171" s="172"/>
      <c r="I171" s="172"/>
      <c r="J171" s="172"/>
      <c r="K171" s="172"/>
      <c r="L171" s="172"/>
      <c r="M171" s="172"/>
      <c r="N171" s="172"/>
      <c r="O171" s="172"/>
      <c r="P171" s="172"/>
      <c r="Q171" s="172"/>
      <c r="R171" s="172"/>
      <c r="S171" s="172"/>
      <c r="T171" s="172"/>
      <c r="U171" s="172"/>
      <c r="V171" s="172"/>
      <c r="W171" s="172"/>
      <c r="X171" s="172"/>
      <c r="Y171" s="172"/>
    </row>
    <row r="172" spans="1:25" ht="15">
      <c r="A172" s="257" t="s">
        <v>108</v>
      </c>
      <c r="B172" s="257"/>
      <c r="C172" s="257"/>
      <c r="D172" s="257"/>
      <c r="E172" s="257"/>
      <c r="F172" s="172"/>
      <c r="G172" s="172"/>
      <c r="H172" s="172"/>
      <c r="I172" s="172"/>
      <c r="J172" s="172"/>
      <c r="K172" s="172"/>
      <c r="L172" s="172"/>
      <c r="M172" s="172"/>
      <c r="N172" s="172"/>
      <c r="O172" s="172"/>
      <c r="P172" s="172"/>
      <c r="Q172" s="172"/>
      <c r="R172" s="172"/>
      <c r="S172" s="172"/>
      <c r="T172" s="172"/>
      <c r="U172" s="172"/>
      <c r="V172" s="172"/>
      <c r="W172" s="172"/>
      <c r="X172" s="172"/>
      <c r="Y172" s="172"/>
    </row>
    <row r="173" spans="1:25" ht="15">
      <c r="A173" s="257" t="s">
        <v>732</v>
      </c>
      <c r="B173" s="257"/>
      <c r="C173" s="257"/>
      <c r="D173" s="257"/>
      <c r="E173" s="257"/>
      <c r="F173" s="172"/>
      <c r="G173" s="172"/>
      <c r="H173" s="172"/>
      <c r="I173" s="172"/>
      <c r="J173" s="172"/>
      <c r="K173" s="172"/>
      <c r="L173" s="172"/>
      <c r="M173" s="172"/>
      <c r="N173" s="172"/>
      <c r="O173" s="172"/>
      <c r="P173" s="172"/>
      <c r="Q173" s="172"/>
      <c r="R173" s="172"/>
      <c r="S173" s="172"/>
      <c r="T173" s="172"/>
      <c r="U173" s="172"/>
      <c r="V173" s="172"/>
      <c r="W173" s="172"/>
      <c r="X173" s="172"/>
      <c r="Y173" s="172"/>
    </row>
    <row r="174" spans="1:25" ht="15">
      <c r="A174" s="257" t="s">
        <v>733</v>
      </c>
      <c r="B174" s="257"/>
      <c r="C174" s="257"/>
      <c r="D174" s="257"/>
      <c r="E174" s="257"/>
      <c r="F174" s="172"/>
      <c r="G174" s="172"/>
      <c r="H174" s="172"/>
      <c r="I174" s="172"/>
      <c r="J174" s="172"/>
      <c r="K174" s="172"/>
      <c r="L174" s="172"/>
      <c r="M174" s="172"/>
      <c r="N174" s="172"/>
      <c r="O174" s="172"/>
      <c r="P174" s="172"/>
      <c r="Q174" s="172"/>
      <c r="R174" s="172"/>
      <c r="S174" s="172"/>
      <c r="T174" s="172"/>
      <c r="U174" s="172"/>
      <c r="V174" s="172"/>
      <c r="W174" s="172"/>
      <c r="X174" s="172"/>
      <c r="Y174" s="172"/>
    </row>
    <row r="175" spans="1:25" ht="15">
      <c r="A175" s="258" t="s">
        <v>734</v>
      </c>
      <c r="B175" s="258"/>
      <c r="C175" s="258"/>
      <c r="D175" s="258"/>
      <c r="E175" s="258"/>
      <c r="F175" s="172"/>
      <c r="G175" s="172"/>
      <c r="H175" s="172"/>
      <c r="I175" s="172"/>
      <c r="J175" s="172"/>
      <c r="K175" s="172"/>
      <c r="L175" s="172"/>
      <c r="M175" s="172"/>
      <c r="N175" s="172"/>
      <c r="O175" s="172"/>
      <c r="P175" s="172"/>
      <c r="Q175" s="172"/>
      <c r="R175" s="172"/>
      <c r="S175" s="172"/>
      <c r="T175" s="172"/>
      <c r="U175" s="172"/>
      <c r="V175" s="172"/>
      <c r="W175" s="172"/>
      <c r="X175" s="172"/>
      <c r="Y175" s="172"/>
    </row>
    <row r="176" spans="1:25" ht="15">
      <c r="A176" s="257" t="s">
        <v>735</v>
      </c>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row>
    <row r="177" spans="1:25" ht="15">
      <c r="A177" s="257" t="s">
        <v>736</v>
      </c>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row>
    <row r="178" spans="1:25" ht="15">
      <c r="A178" s="257" t="s">
        <v>737</v>
      </c>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row>
    <row r="179" spans="1:25" ht="15">
      <c r="A179" s="257" t="s">
        <v>738</v>
      </c>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row>
    <row r="180" spans="1:25" ht="15">
      <c r="A180" s="257" t="s">
        <v>739</v>
      </c>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row>
    <row r="181" spans="1:25" ht="15">
      <c r="A181" s="258" t="s">
        <v>740</v>
      </c>
      <c r="B181" s="258"/>
      <c r="C181" s="258"/>
      <c r="D181" s="258"/>
      <c r="E181" s="258"/>
      <c r="F181" s="172"/>
      <c r="G181" s="172"/>
      <c r="H181" s="172"/>
      <c r="I181" s="172"/>
      <c r="J181" s="172"/>
      <c r="K181" s="172"/>
      <c r="L181" s="172"/>
      <c r="M181" s="172"/>
      <c r="N181" s="172"/>
      <c r="O181" s="172"/>
      <c r="P181" s="172"/>
      <c r="Q181" s="172"/>
      <c r="R181" s="172"/>
      <c r="S181" s="172"/>
      <c r="T181" s="172"/>
      <c r="U181" s="172"/>
      <c r="V181" s="172"/>
      <c r="W181" s="172"/>
      <c r="X181" s="172"/>
      <c r="Y181" s="172"/>
    </row>
    <row r="182" spans="1:25" ht="15">
      <c r="A182" s="176" t="s">
        <v>273</v>
      </c>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1"/>
      <c r="X182" s="176"/>
      <c r="Y182" s="176"/>
    </row>
    <row r="183" spans="1:25" ht="15">
      <c r="A183" s="176" t="s">
        <v>741</v>
      </c>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1"/>
      <c r="X183" s="176"/>
      <c r="Y183" s="176"/>
    </row>
    <row r="184" spans="1:25" ht="15">
      <c r="A184" s="177" t="s">
        <v>742</v>
      </c>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1"/>
      <c r="X184" s="176"/>
      <c r="Y184" s="176"/>
    </row>
    <row r="185" spans="1:25" ht="15">
      <c r="A185" s="177" t="s">
        <v>743</v>
      </c>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1"/>
      <c r="X185" s="176"/>
      <c r="Y185" s="176"/>
    </row>
    <row r="186" spans="1:25" ht="15">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row>
    <row r="187" spans="1:25" ht="15">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row>
    <row r="188" spans="1:25" ht="15">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row>
    <row r="189" spans="1:25" ht="15">
      <c r="A189" s="178" t="s">
        <v>744</v>
      </c>
      <c r="B189" s="178"/>
      <c r="C189" s="178"/>
      <c r="D189" s="178"/>
      <c r="E189" s="178"/>
      <c r="F189" s="172"/>
      <c r="G189" s="172"/>
      <c r="H189" s="172"/>
      <c r="I189" s="172"/>
      <c r="J189" s="172"/>
      <c r="K189" s="172"/>
      <c r="L189" s="172"/>
      <c r="M189" s="172"/>
      <c r="N189" s="172"/>
      <c r="O189" s="172"/>
      <c r="P189" s="172"/>
      <c r="Q189" s="172"/>
      <c r="R189" s="172"/>
      <c r="S189" s="172"/>
      <c r="T189" s="172"/>
      <c r="U189" s="172"/>
      <c r="V189" s="172"/>
      <c r="W189" s="172"/>
      <c r="X189" s="172"/>
      <c r="Y189" s="172"/>
    </row>
    <row r="190" spans="1:25" ht="15">
      <c r="A190" s="262" t="s">
        <v>242</v>
      </c>
      <c r="B190" s="262"/>
      <c r="C190" s="262"/>
      <c r="D190" s="262"/>
      <c r="E190" s="262"/>
      <c r="F190" s="172"/>
      <c r="G190" s="172"/>
      <c r="H190" s="172"/>
      <c r="I190" s="172"/>
      <c r="J190" s="172"/>
      <c r="K190" s="172"/>
      <c r="L190" s="172"/>
      <c r="M190" s="172"/>
      <c r="N190" s="172"/>
      <c r="O190" s="172"/>
      <c r="P190" s="172"/>
      <c r="Q190" s="172"/>
      <c r="R190" s="172"/>
      <c r="S190" s="172"/>
      <c r="T190" s="172"/>
      <c r="U190" s="172"/>
      <c r="V190" s="172"/>
      <c r="W190" s="172"/>
      <c r="X190" s="172"/>
      <c r="Y190" s="172"/>
    </row>
    <row r="191" spans="1:25" ht="15">
      <c r="A191" s="263" t="s">
        <v>88</v>
      </c>
      <c r="B191" s="263"/>
      <c r="C191" s="263"/>
      <c r="D191" s="263"/>
      <c r="E191" s="179" t="s">
        <v>89</v>
      </c>
      <c r="F191" s="172"/>
      <c r="G191" s="172"/>
      <c r="H191" s="172"/>
      <c r="I191" s="172"/>
      <c r="J191" s="172"/>
      <c r="K191" s="172"/>
      <c r="L191" s="172"/>
      <c r="M191" s="172"/>
      <c r="N191" s="172"/>
      <c r="O191" s="172"/>
      <c r="P191" s="172"/>
      <c r="Q191" s="172"/>
      <c r="R191" s="172"/>
      <c r="S191" s="172"/>
      <c r="T191" s="172"/>
      <c r="U191" s="172"/>
      <c r="V191" s="172"/>
      <c r="W191" s="172"/>
      <c r="X191" s="172"/>
      <c r="Y191" s="172"/>
    </row>
    <row r="192" spans="1:25" ht="15">
      <c r="A192" s="180" t="s">
        <v>91</v>
      </c>
      <c r="B192" s="180"/>
      <c r="C192" s="180"/>
      <c r="D192" s="180"/>
      <c r="E192" s="180"/>
      <c r="F192" s="172"/>
      <c r="G192" s="172"/>
      <c r="H192" s="172"/>
      <c r="I192" s="172"/>
      <c r="J192" s="172"/>
      <c r="K192" s="172"/>
      <c r="L192" s="172"/>
      <c r="M192" s="172"/>
      <c r="N192" s="172"/>
      <c r="O192" s="172"/>
      <c r="P192" s="172"/>
      <c r="Q192" s="172"/>
      <c r="R192" s="172"/>
      <c r="S192" s="172"/>
      <c r="T192" s="172"/>
      <c r="U192" s="172"/>
      <c r="V192" s="172"/>
      <c r="W192" s="172"/>
      <c r="X192" s="172"/>
      <c r="Y192" s="172"/>
    </row>
    <row r="193" spans="1:25" ht="15">
      <c r="A193" s="172"/>
      <c r="B193" s="172"/>
      <c r="C193" s="172"/>
      <c r="D193" s="172"/>
      <c r="E193" s="172"/>
      <c r="F193" s="172"/>
      <c r="G193" s="172"/>
      <c r="H193" s="172"/>
      <c r="I193" s="172"/>
      <c r="J193" s="172"/>
      <c r="K193" s="172"/>
      <c r="L193" s="172"/>
      <c r="M193" s="172"/>
      <c r="N193" s="172"/>
      <c r="O193" s="172"/>
      <c r="P193" s="172"/>
      <c r="Q193" s="172"/>
      <c r="R193" s="172"/>
      <c r="S193" s="172"/>
      <c r="T193" s="172"/>
      <c r="U193" s="172"/>
      <c r="V193" s="172"/>
      <c r="W193" s="172"/>
      <c r="X193" s="172"/>
      <c r="Y193" s="172"/>
    </row>
    <row r="194" spans="1:25" ht="15">
      <c r="A194" s="172"/>
      <c r="B194" s="172"/>
      <c r="C194" s="172"/>
      <c r="D194" s="172"/>
      <c r="E194" s="172"/>
      <c r="F194" s="172"/>
      <c r="G194" s="172"/>
      <c r="H194" s="172"/>
      <c r="I194" s="172"/>
      <c r="J194" s="172"/>
      <c r="K194" s="172"/>
      <c r="L194" s="172"/>
      <c r="M194" s="172"/>
      <c r="N194" s="172"/>
      <c r="O194" s="172"/>
      <c r="P194" s="172"/>
      <c r="Q194" s="172"/>
      <c r="R194" s="172"/>
      <c r="S194" s="172"/>
      <c r="T194" s="172"/>
      <c r="U194" s="172"/>
      <c r="V194" s="172"/>
      <c r="W194" s="172"/>
      <c r="X194" s="172"/>
      <c r="Y194" s="172"/>
    </row>
    <row r="195" spans="1:25" ht="15">
      <c r="A195" s="172"/>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row>
    <row r="196" spans="1:25" ht="15">
      <c r="A196" s="264" t="s">
        <v>745</v>
      </c>
      <c r="B196" s="265"/>
      <c r="C196" s="265"/>
      <c r="D196" s="265"/>
      <c r="E196" s="265"/>
      <c r="F196" s="265"/>
      <c r="G196" s="265"/>
      <c r="H196" s="265"/>
      <c r="I196" s="265"/>
      <c r="J196" s="265"/>
      <c r="K196" s="265"/>
      <c r="L196" s="265"/>
      <c r="M196" s="265"/>
      <c r="N196" s="266"/>
      <c r="O196" s="172"/>
      <c r="P196" s="172"/>
      <c r="Q196" s="172"/>
      <c r="R196" s="172"/>
      <c r="S196" s="172"/>
      <c r="T196" s="172"/>
      <c r="U196" s="172"/>
      <c r="V196" s="172"/>
      <c r="W196" s="172"/>
      <c r="X196" s="172"/>
      <c r="Y196" s="172"/>
    </row>
    <row r="197" spans="1:25" ht="15">
      <c r="A197" s="267" t="s">
        <v>746</v>
      </c>
      <c r="B197" s="268"/>
      <c r="C197" s="268"/>
      <c r="D197" s="268"/>
      <c r="E197" s="268"/>
      <c r="F197" s="268"/>
      <c r="G197" s="269"/>
      <c r="H197" s="270" t="s">
        <v>747</v>
      </c>
      <c r="I197" s="271"/>
      <c r="J197" s="272"/>
      <c r="K197" s="272"/>
      <c r="L197" s="272"/>
      <c r="M197" s="272"/>
      <c r="N197" s="273"/>
      <c r="O197" s="172"/>
      <c r="P197" s="172"/>
      <c r="Q197" s="172"/>
      <c r="R197" s="172"/>
      <c r="S197" s="172"/>
      <c r="T197" s="172"/>
      <c r="U197" s="172"/>
      <c r="V197" s="172"/>
      <c r="W197" s="172"/>
      <c r="X197" s="172"/>
      <c r="Y197" s="172"/>
    </row>
    <row r="198" spans="1:25" ht="15">
      <c r="A198" s="277"/>
      <c r="B198" s="278"/>
      <c r="C198" s="278"/>
      <c r="D198" s="278"/>
      <c r="E198" s="278"/>
      <c r="F198" s="278"/>
      <c r="G198" s="278"/>
      <c r="H198" s="278"/>
      <c r="I198" s="278"/>
      <c r="J198" s="256"/>
      <c r="K198" s="256"/>
      <c r="L198" s="256"/>
      <c r="M198" s="256"/>
      <c r="N198" s="274"/>
      <c r="O198" s="172"/>
      <c r="P198" s="172"/>
      <c r="Q198" s="172"/>
      <c r="R198" s="172"/>
      <c r="S198" s="172"/>
      <c r="T198" s="172"/>
      <c r="U198" s="172"/>
      <c r="V198" s="172"/>
      <c r="W198" s="172"/>
      <c r="X198" s="172"/>
      <c r="Y198" s="172"/>
    </row>
    <row r="199" spans="1:25" ht="15">
      <c r="A199" s="277"/>
      <c r="B199" s="278"/>
      <c r="C199" s="278"/>
      <c r="D199" s="278"/>
      <c r="E199" s="278"/>
      <c r="F199" s="278"/>
      <c r="G199" s="278"/>
      <c r="H199" s="278"/>
      <c r="I199" s="278"/>
      <c r="J199" s="275"/>
      <c r="K199" s="275"/>
      <c r="L199" s="275"/>
      <c r="M199" s="275"/>
      <c r="N199" s="276"/>
      <c r="O199" s="172"/>
      <c r="P199" s="172"/>
      <c r="Q199" s="172"/>
      <c r="R199" s="172"/>
      <c r="S199" s="172"/>
      <c r="T199" s="172"/>
      <c r="U199" s="172"/>
      <c r="V199" s="172"/>
      <c r="W199" s="172"/>
      <c r="X199" s="172"/>
      <c r="Y199" s="172"/>
    </row>
    <row r="200" spans="1:25" ht="15">
      <c r="A200" s="259" t="s">
        <v>748</v>
      </c>
      <c r="B200" s="260"/>
      <c r="C200" s="260"/>
      <c r="D200" s="260"/>
      <c r="E200" s="260"/>
      <c r="F200" s="260"/>
      <c r="G200" s="260"/>
      <c r="H200" s="260"/>
      <c r="I200" s="260"/>
      <c r="J200" s="260"/>
      <c r="K200" s="260"/>
      <c r="L200" s="260"/>
      <c r="M200" s="260"/>
      <c r="N200" s="261"/>
      <c r="O200" s="172"/>
      <c r="P200" s="172"/>
      <c r="Q200" s="172"/>
      <c r="R200" s="172"/>
      <c r="S200" s="172"/>
      <c r="T200" s="172"/>
      <c r="U200" s="172"/>
      <c r="V200" s="172"/>
      <c r="W200" s="172"/>
      <c r="X200" s="172"/>
      <c r="Y200" s="172"/>
    </row>
    <row r="201" spans="1:25" ht="15">
      <c r="A201" s="267" t="s">
        <v>92</v>
      </c>
      <c r="B201" s="268"/>
      <c r="C201" s="268"/>
      <c r="D201" s="268"/>
      <c r="E201" s="268"/>
      <c r="F201" s="268"/>
      <c r="G201" s="269"/>
      <c r="H201" s="279" t="s">
        <v>93</v>
      </c>
      <c r="I201" s="280"/>
      <c r="J201" s="279" t="s">
        <v>94</v>
      </c>
      <c r="K201" s="280"/>
      <c r="L201" s="279" t="s">
        <v>96</v>
      </c>
      <c r="M201" s="281"/>
      <c r="N201" s="280"/>
      <c r="O201" s="172"/>
      <c r="P201" s="172"/>
      <c r="Q201" s="172"/>
      <c r="R201" s="172"/>
      <c r="S201" s="172"/>
      <c r="T201" s="172"/>
      <c r="U201" s="172"/>
      <c r="V201" s="172"/>
      <c r="W201" s="172"/>
      <c r="X201" s="172"/>
      <c r="Y201" s="172"/>
    </row>
    <row r="202" spans="1:25" ht="15">
      <c r="A202" s="270" t="s">
        <v>5</v>
      </c>
      <c r="B202" s="282"/>
      <c r="C202" s="282"/>
      <c r="D202" s="282"/>
      <c r="E202" s="282"/>
      <c r="F202" s="282"/>
      <c r="G202" s="271"/>
      <c r="H202" s="270" t="s">
        <v>98</v>
      </c>
      <c r="I202" s="271"/>
      <c r="J202" s="270" t="s">
        <v>98</v>
      </c>
      <c r="K202" s="271"/>
      <c r="L202" s="270" t="s">
        <v>98</v>
      </c>
      <c r="M202" s="282"/>
      <c r="N202" s="271"/>
      <c r="O202" s="172"/>
      <c r="P202" s="172"/>
      <c r="Q202" s="172"/>
      <c r="R202" s="172"/>
      <c r="S202" s="172"/>
      <c r="T202" s="172"/>
      <c r="U202" s="172"/>
      <c r="V202" s="172"/>
      <c r="W202" s="172"/>
      <c r="X202" s="172"/>
      <c r="Y202" s="172"/>
    </row>
    <row r="203" spans="1:25" ht="15">
      <c r="A203" s="270" t="s">
        <v>7</v>
      </c>
      <c r="B203" s="282"/>
      <c r="C203" s="282"/>
      <c r="D203" s="282"/>
      <c r="E203" s="282"/>
      <c r="F203" s="282"/>
      <c r="G203" s="271"/>
      <c r="H203" s="270" t="s">
        <v>98</v>
      </c>
      <c r="I203" s="271"/>
      <c r="J203" s="270" t="s">
        <v>98</v>
      </c>
      <c r="K203" s="271"/>
      <c r="L203" s="270" t="s">
        <v>98</v>
      </c>
      <c r="M203" s="282"/>
      <c r="N203" s="271"/>
      <c r="O203" s="172"/>
      <c r="P203" s="172"/>
      <c r="Q203" s="172"/>
      <c r="R203" s="172"/>
      <c r="S203" s="172"/>
      <c r="T203" s="172"/>
      <c r="U203" s="172"/>
      <c r="V203" s="172"/>
      <c r="W203" s="172"/>
      <c r="X203" s="172"/>
      <c r="Y203" s="172"/>
    </row>
    <row r="204" spans="1:25" ht="15">
      <c r="A204" s="270" t="s">
        <v>8</v>
      </c>
      <c r="B204" s="282"/>
      <c r="C204" s="282"/>
      <c r="D204" s="282"/>
      <c r="E204" s="282"/>
      <c r="F204" s="282"/>
      <c r="G204" s="271"/>
      <c r="H204" s="270" t="s">
        <v>98</v>
      </c>
      <c r="I204" s="271"/>
      <c r="J204" s="270" t="s">
        <v>98</v>
      </c>
      <c r="K204" s="271"/>
      <c r="L204" s="270" t="s">
        <v>98</v>
      </c>
      <c r="M204" s="282"/>
      <c r="N204" s="271"/>
      <c r="O204" s="172"/>
      <c r="P204" s="172"/>
      <c r="Q204" s="172"/>
      <c r="R204" s="172"/>
      <c r="S204" s="172"/>
      <c r="T204" s="172"/>
      <c r="U204" s="172"/>
      <c r="V204" s="172"/>
      <c r="W204" s="172"/>
      <c r="X204" s="172"/>
      <c r="Y204" s="172"/>
    </row>
    <row r="205" spans="1:25" ht="15">
      <c r="A205" s="270" t="s">
        <v>749</v>
      </c>
      <c r="B205" s="282"/>
      <c r="C205" s="282"/>
      <c r="D205" s="282"/>
      <c r="E205" s="282"/>
      <c r="F205" s="282"/>
      <c r="G205" s="271"/>
      <c r="H205" s="270" t="s">
        <v>98</v>
      </c>
      <c r="I205" s="271"/>
      <c r="J205" s="270" t="s">
        <v>98</v>
      </c>
      <c r="K205" s="271"/>
      <c r="L205" s="270" t="s">
        <v>98</v>
      </c>
      <c r="M205" s="282"/>
      <c r="N205" s="271"/>
      <c r="O205" s="172"/>
      <c r="P205" s="172"/>
      <c r="Q205" s="172"/>
      <c r="R205" s="172"/>
      <c r="S205" s="172"/>
      <c r="T205" s="172"/>
      <c r="U205" s="172"/>
      <c r="V205" s="172"/>
      <c r="W205" s="172"/>
      <c r="X205" s="172"/>
      <c r="Y205" s="172"/>
    </row>
    <row r="206" spans="1:25" ht="15">
      <c r="A206" s="270" t="s">
        <v>750</v>
      </c>
      <c r="B206" s="282"/>
      <c r="C206" s="282"/>
      <c r="D206" s="282"/>
      <c r="E206" s="282"/>
      <c r="F206" s="282"/>
      <c r="G206" s="271"/>
      <c r="H206" s="270" t="s">
        <v>98</v>
      </c>
      <c r="I206" s="271"/>
      <c r="J206" s="270" t="s">
        <v>98</v>
      </c>
      <c r="K206" s="271"/>
      <c r="L206" s="270" t="s">
        <v>98</v>
      </c>
      <c r="M206" s="282"/>
      <c r="N206" s="271"/>
      <c r="O206" s="172"/>
      <c r="P206" s="172"/>
      <c r="Q206" s="172"/>
      <c r="R206" s="172"/>
      <c r="S206" s="172"/>
      <c r="T206" s="172"/>
      <c r="U206" s="172"/>
      <c r="V206" s="172"/>
      <c r="W206" s="172"/>
      <c r="X206" s="172"/>
      <c r="Y206" s="172"/>
    </row>
    <row r="207" spans="1:25" ht="15">
      <c r="A207" s="270" t="s">
        <v>10</v>
      </c>
      <c r="B207" s="282"/>
      <c r="C207" s="282"/>
      <c r="D207" s="282"/>
      <c r="E207" s="282"/>
      <c r="F207" s="282"/>
      <c r="G207" s="271"/>
      <c r="H207" s="270" t="s">
        <v>98</v>
      </c>
      <c r="I207" s="271"/>
      <c r="J207" s="270" t="s">
        <v>98</v>
      </c>
      <c r="K207" s="271"/>
      <c r="L207" s="270" t="s">
        <v>98</v>
      </c>
      <c r="M207" s="282"/>
      <c r="N207" s="271"/>
      <c r="O207" s="172"/>
      <c r="P207" s="172"/>
      <c r="Q207" s="172"/>
      <c r="R207" s="172"/>
      <c r="S207" s="172"/>
      <c r="T207" s="172"/>
      <c r="U207" s="172"/>
      <c r="V207" s="172"/>
      <c r="W207" s="172"/>
      <c r="X207" s="172"/>
      <c r="Y207" s="172"/>
    </row>
  </sheetData>
  <mergeCells count="76">
    <mergeCell ref="A207:G207"/>
    <mergeCell ref="H207:I207"/>
    <mergeCell ref="J207:K207"/>
    <mergeCell ref="L207:N207"/>
    <mergeCell ref="A205:G205"/>
    <mergeCell ref="H205:I205"/>
    <mergeCell ref="J205:K205"/>
    <mergeCell ref="L205:N205"/>
    <mergeCell ref="A206:G206"/>
    <mergeCell ref="H206:I206"/>
    <mergeCell ref="J206:K206"/>
    <mergeCell ref="L206:N206"/>
    <mergeCell ref="A203:G203"/>
    <mergeCell ref="H203:I203"/>
    <mergeCell ref="J203:K203"/>
    <mergeCell ref="L203:N203"/>
    <mergeCell ref="A204:G204"/>
    <mergeCell ref="H204:I204"/>
    <mergeCell ref="J204:K204"/>
    <mergeCell ref="L204:N204"/>
    <mergeCell ref="A201:G201"/>
    <mergeCell ref="H201:I201"/>
    <mergeCell ref="J201:K201"/>
    <mergeCell ref="L201:N201"/>
    <mergeCell ref="A202:G202"/>
    <mergeCell ref="H202:I202"/>
    <mergeCell ref="J202:K202"/>
    <mergeCell ref="L202:N202"/>
    <mergeCell ref="A200:N200"/>
    <mergeCell ref="A179:Y179"/>
    <mergeCell ref="A180:Y180"/>
    <mergeCell ref="A181:E181"/>
    <mergeCell ref="A190:E190"/>
    <mergeCell ref="A191:D191"/>
    <mergeCell ref="A196:N196"/>
    <mergeCell ref="A197:G197"/>
    <mergeCell ref="H197:I197"/>
    <mergeCell ref="J197:N199"/>
    <mergeCell ref="A198:I198"/>
    <mergeCell ref="A199:I199"/>
    <mergeCell ref="A178:Y178"/>
    <mergeCell ref="A167:E167"/>
    <mergeCell ref="A168:E168"/>
    <mergeCell ref="A169:E169"/>
    <mergeCell ref="A170:E170"/>
    <mergeCell ref="A171:E171"/>
    <mergeCell ref="A172:E172"/>
    <mergeCell ref="A173:E173"/>
    <mergeCell ref="A174:E174"/>
    <mergeCell ref="A175:E175"/>
    <mergeCell ref="A176:Y176"/>
    <mergeCell ref="A177:Y177"/>
    <mergeCell ref="A166:O166"/>
    <mergeCell ref="A155:O155"/>
    <mergeCell ref="A156:O156"/>
    <mergeCell ref="A157:O157"/>
    <mergeCell ref="A158:O158"/>
    <mergeCell ref="A159:O159"/>
    <mergeCell ref="A160:O160"/>
    <mergeCell ref="A161:O161"/>
    <mergeCell ref="A162:O162"/>
    <mergeCell ref="A163:E163"/>
    <mergeCell ref="A164:O164"/>
    <mergeCell ref="A165:O165"/>
    <mergeCell ref="A154:O154"/>
    <mergeCell ref="A1:Y1"/>
    <mergeCell ref="V142:Y142"/>
    <mergeCell ref="W143:Y143"/>
    <mergeCell ref="X147:Y147"/>
    <mergeCell ref="X148:Y148"/>
    <mergeCell ref="A149:O149"/>
    <mergeCell ref="A150:O150"/>
    <mergeCell ref="A151:O151"/>
    <mergeCell ref="W151:Y151"/>
    <mergeCell ref="A152:O152"/>
    <mergeCell ref="A153:O153"/>
  </mergeCells>
  <pageMargins left="0.25" right="0.25" top="0.75" bottom="0.75" header="0.3" footer="0.3"/>
  <pageSetup paperSize="8" scale="36"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82CD-AD70-4E7D-B951-55A4D5B32797}">
  <dimension ref="A1:G11"/>
  <sheetViews>
    <sheetView workbookViewId="0">
      <selection activeCell="D27" sqref="D27"/>
    </sheetView>
  </sheetViews>
  <sheetFormatPr defaultRowHeight="12.75"/>
  <cols>
    <col min="1" max="1" width="15.42578125" customWidth="1"/>
    <col min="2" max="2" width="23.5703125" customWidth="1"/>
    <col min="3" max="3" width="31.42578125" customWidth="1"/>
    <col min="4" max="4" width="24" customWidth="1"/>
    <col min="5" max="5" width="29.140625" customWidth="1"/>
    <col min="6" max="6" width="30.28515625" customWidth="1"/>
    <col min="7" max="7" width="0.7109375" customWidth="1"/>
  </cols>
  <sheetData>
    <row r="1" spans="1:7" ht="14.25">
      <c r="A1" s="286" t="s">
        <v>751</v>
      </c>
      <c r="B1" s="287"/>
      <c r="C1" s="287"/>
      <c r="D1" s="287"/>
      <c r="E1" s="287"/>
      <c r="F1" s="287"/>
      <c r="G1" s="192"/>
    </row>
    <row r="2" spans="1:7" ht="17.25">
      <c r="A2" s="288" t="s">
        <v>752</v>
      </c>
      <c r="B2" s="288"/>
      <c r="C2" s="288"/>
      <c r="D2" s="288"/>
      <c r="E2" s="288"/>
      <c r="F2" s="288"/>
      <c r="G2" s="192"/>
    </row>
    <row r="3" spans="1:7" ht="17.25">
      <c r="A3" s="289" t="s">
        <v>753</v>
      </c>
      <c r="B3" s="289"/>
      <c r="C3" s="289"/>
      <c r="D3" s="289"/>
      <c r="E3" s="289"/>
      <c r="F3" s="289"/>
      <c r="G3" s="192"/>
    </row>
    <row r="4" spans="1:7" ht="17.25">
      <c r="A4" s="289" t="s">
        <v>754</v>
      </c>
      <c r="B4" s="289"/>
      <c r="C4" s="289"/>
      <c r="D4" s="289"/>
      <c r="E4" s="289"/>
      <c r="F4" s="289"/>
      <c r="G4" s="192"/>
    </row>
    <row r="5" spans="1:7" ht="38.25">
      <c r="A5" s="190" t="s">
        <v>755</v>
      </c>
      <c r="B5" s="190" t="s">
        <v>761</v>
      </c>
      <c r="C5" s="194" t="s">
        <v>763</v>
      </c>
      <c r="D5" s="196" t="s">
        <v>764</v>
      </c>
      <c r="E5" s="190" t="s">
        <v>765</v>
      </c>
      <c r="F5" s="290" t="s">
        <v>767</v>
      </c>
      <c r="G5" s="291"/>
    </row>
    <row r="6" spans="1:7" ht="25.5">
      <c r="A6" s="191" t="s">
        <v>756</v>
      </c>
      <c r="B6" s="193" t="s">
        <v>762</v>
      </c>
      <c r="C6" s="195" t="s">
        <v>762</v>
      </c>
      <c r="D6" s="193" t="s">
        <v>762</v>
      </c>
      <c r="E6" s="197" t="s">
        <v>766</v>
      </c>
      <c r="F6" s="292" t="s">
        <v>768</v>
      </c>
      <c r="G6" s="293"/>
    </row>
    <row r="7" spans="1:7">
      <c r="A7" s="283" t="s">
        <v>757</v>
      </c>
      <c r="B7" s="283"/>
      <c r="C7" s="283"/>
      <c r="D7" s="283"/>
      <c r="E7" s="283"/>
      <c r="F7" s="283"/>
      <c r="G7" s="192"/>
    </row>
    <row r="8" spans="1:7">
      <c r="A8" s="283" t="s">
        <v>758</v>
      </c>
      <c r="B8" s="283"/>
      <c r="C8" s="283"/>
      <c r="D8" s="283"/>
      <c r="E8" s="283"/>
      <c r="F8" s="283"/>
      <c r="G8" s="192"/>
    </row>
    <row r="9" spans="1:7">
      <c r="A9" s="284" t="s">
        <v>759</v>
      </c>
      <c r="B9" s="284"/>
      <c r="C9" s="284"/>
      <c r="D9" s="284"/>
      <c r="E9" s="284"/>
      <c r="F9" s="284"/>
      <c r="G9" s="192"/>
    </row>
    <row r="10" spans="1:7">
      <c r="A10" s="285" t="s">
        <v>760</v>
      </c>
      <c r="B10" s="285"/>
      <c r="C10" s="285"/>
      <c r="D10" s="285"/>
      <c r="E10" s="285"/>
      <c r="F10" s="285"/>
      <c r="G10" s="192"/>
    </row>
    <row r="11" spans="1:7">
      <c r="A11" s="192"/>
      <c r="B11" s="192"/>
      <c r="C11" s="192"/>
      <c r="D11" s="192"/>
      <c r="E11" s="192"/>
      <c r="F11" s="192"/>
      <c r="G11" s="192"/>
    </row>
  </sheetData>
  <mergeCells count="10">
    <mergeCell ref="A7:F7"/>
    <mergeCell ref="A8:F8"/>
    <mergeCell ref="A9:F9"/>
    <mergeCell ref="A10:F10"/>
    <mergeCell ref="A1:F1"/>
    <mergeCell ref="A2:F2"/>
    <mergeCell ref="A3:F3"/>
    <mergeCell ref="A4:F4"/>
    <mergeCell ref="F5:G5"/>
    <mergeCell ref="F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12</vt:i4>
      </vt:variant>
    </vt:vector>
  </HeadingPairs>
  <TitlesOfParts>
    <vt:vector size="21" baseType="lpstr">
      <vt:lpstr>Scheda A</vt:lpstr>
      <vt:lpstr>Scheda B</vt:lpstr>
      <vt:lpstr>Scheda C</vt:lpstr>
      <vt:lpstr>Scheda D</vt:lpstr>
      <vt:lpstr>Scheda E</vt:lpstr>
      <vt:lpstr>Scheda F</vt:lpstr>
      <vt:lpstr>Scheda G</vt:lpstr>
      <vt:lpstr>Scheda H</vt:lpstr>
      <vt:lpstr>Scheda I</vt:lpstr>
      <vt:lpstr>'Scheda A'!__xlnm.Print_Area</vt:lpstr>
      <vt:lpstr>'Scheda B'!__xlnm.Print_Area</vt:lpstr>
      <vt:lpstr>'Scheda C'!__xlnm.Print_Area</vt:lpstr>
      <vt:lpstr>'Scheda D'!__xlnm.Print_Area</vt:lpstr>
      <vt:lpstr>'Scheda E'!__xlnm.Print_Area</vt:lpstr>
      <vt:lpstr>'Scheda F'!__xlnm.Print_Area</vt:lpstr>
      <vt:lpstr>'Scheda A'!Area_stampa</vt:lpstr>
      <vt:lpstr>'Scheda B'!Area_stampa</vt:lpstr>
      <vt:lpstr>'Scheda C'!Area_stampa</vt:lpstr>
      <vt:lpstr>'Scheda D'!Area_stampa</vt:lpstr>
      <vt:lpstr>'Scheda E'!Area_stampa</vt:lpstr>
      <vt:lpstr>'Scheda F'!Area_stampa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DORIANA PEPPE</dc:creator>
  <cp:lastModifiedBy>Antonio Longo</cp:lastModifiedBy>
  <cp:lastPrinted>2025-07-29T10:02:19Z</cp:lastPrinted>
  <dcterms:created xsi:type="dcterms:W3CDTF">2022-11-07T08:30:56Z</dcterms:created>
  <dcterms:modified xsi:type="dcterms:W3CDTF">2025-07-29T10:28:06Z</dcterms:modified>
</cp:coreProperties>
</file>